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remades\Desktop\TABLAS SALARIALES 2018\"/>
    </mc:Choice>
  </mc:AlternateContent>
  <workbookProtection workbookAlgorithmName="SHA-512" workbookHashValue="vQVrTL5OLFTqN3CINpFeoG/bVGRRR72wgifHmoYCBRrkjxrsvo4eL0AyoW6iO03PDxwssl43xQh43o61Y8C31A==" workbookSaltValue="pmpFC4K3sO0eYQ4I7WSycQ==" workbookSpinCount="100000" lockStructure="1"/>
  <bookViews>
    <workbookView xWindow="0" yWindow="0" windowWidth="21600" windowHeight="9135"/>
  </bookViews>
  <sheets>
    <sheet name="DOCTORES" sheetId="7" r:id="rId1"/>
    <sheet name="(A) LICENCIADOS-INGEN-ARQU" sheetId="1" r:id="rId2"/>
    <sheet name="(B) DIPLO MADOS" sheetId="5" r:id="rId3"/>
    <sheet name="(C) TECNICO ESPEC LAB FP2 " sheetId="4" r:id="rId4"/>
    <sheet name="(D) AUX ADM-LAB (FP1- GR ESCOL)" sheetId="2" r:id="rId5"/>
    <sheet name="(D) AUX. SERVICIOS" sheetId="8" r:id="rId6"/>
    <sheet name="PARAMETROS" sheetId="3" state="hidden" r:id="rId7"/>
    <sheet name="Hoja1" sheetId="10" r:id="rId8"/>
  </sheets>
  <definedNames>
    <definedName name="RETRIBUCION">'(A) LICENCIADOS-INGEN-ARQU'!$D$2:$F$2</definedName>
  </definedNames>
  <calcPr calcId="162913"/>
</workbook>
</file>

<file path=xl/calcChain.xml><?xml version="1.0" encoding="utf-8"?>
<calcChain xmlns="http://schemas.openxmlformats.org/spreadsheetml/2006/main">
  <c r="I34" i="3" l="1"/>
  <c r="I35" i="3" s="1"/>
  <c r="I20" i="3"/>
  <c r="I8" i="3"/>
  <c r="C36" i="3" l="1"/>
  <c r="C26" i="3"/>
  <c r="C16" i="3"/>
  <c r="B36" i="3"/>
  <c r="B26" i="3"/>
  <c r="B16" i="3"/>
  <c r="B33" i="3" l="1"/>
  <c r="C22" i="3"/>
  <c r="C23" i="3" s="1"/>
  <c r="C13" i="3"/>
  <c r="B13" i="3"/>
  <c r="C11" i="3"/>
  <c r="I21" i="3" l="1"/>
  <c r="B5" i="3" s="1"/>
  <c r="B22" i="4" s="1"/>
  <c r="B4" i="3"/>
  <c r="B4" i="5" s="1"/>
  <c r="C3" i="3"/>
  <c r="G4" i="1" s="1"/>
  <c r="C2" i="3"/>
  <c r="G4" i="7" s="1"/>
  <c r="C20" i="3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6" i="8"/>
  <c r="C7" i="8"/>
  <c r="C8" i="8"/>
  <c r="C9" i="8"/>
  <c r="C10" i="8"/>
  <c r="C11" i="8"/>
  <c r="C5" i="8"/>
  <c r="C4" i="8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5" i="4"/>
  <c r="C6" i="4"/>
  <c r="C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5" i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8" i="7"/>
  <c r="C7" i="7"/>
  <c r="C6" i="7"/>
  <c r="C5" i="7"/>
  <c r="B23" i="3"/>
  <c r="B26" i="4"/>
  <c r="B15" i="4" l="1"/>
  <c r="D15" i="4" s="1"/>
  <c r="B35" i="4"/>
  <c r="E35" i="4" s="1"/>
  <c r="D26" i="4"/>
  <c r="D22" i="4"/>
  <c r="B25" i="5"/>
  <c r="E25" i="5" s="1"/>
  <c r="B27" i="5"/>
  <c r="B23" i="5"/>
  <c r="D23" i="5" s="1"/>
  <c r="B40" i="5"/>
  <c r="E40" i="5" s="1"/>
  <c r="B43" i="5"/>
  <c r="E43" i="5" s="1"/>
  <c r="B24" i="5"/>
  <c r="D24" i="5" s="1"/>
  <c r="B21" i="5"/>
  <c r="E21" i="5" s="1"/>
  <c r="B12" i="5"/>
  <c r="E12" i="5" s="1"/>
  <c r="B31" i="5"/>
  <c r="D31" i="5" s="1"/>
  <c r="B9" i="5"/>
  <c r="B30" i="5"/>
  <c r="D30" i="5" s="1"/>
  <c r="B32" i="5"/>
  <c r="B42" i="5"/>
  <c r="E42" i="5" s="1"/>
  <c r="B22" i="5"/>
  <c r="B33" i="5"/>
  <c r="E4" i="5"/>
  <c r="B36" i="5"/>
  <c r="D36" i="5" s="1"/>
  <c r="E24" i="5"/>
  <c r="D22" i="5"/>
  <c r="D43" i="5"/>
  <c r="D27" i="5"/>
  <c r="D25" i="5"/>
  <c r="C4" i="3"/>
  <c r="G4" i="5" s="1"/>
  <c r="G22" i="5" s="1"/>
  <c r="G19" i="7"/>
  <c r="G39" i="7"/>
  <c r="G5" i="7"/>
  <c r="G32" i="7"/>
  <c r="G17" i="7"/>
  <c r="G7" i="7"/>
  <c r="G20" i="7"/>
  <c r="G40" i="7"/>
  <c r="G25" i="7"/>
  <c r="G6" i="7"/>
  <c r="H4" i="7"/>
  <c r="G28" i="7"/>
  <c r="G13" i="7"/>
  <c r="G33" i="7"/>
  <c r="G10" i="7"/>
  <c r="G36" i="7"/>
  <c r="G21" i="7"/>
  <c r="G41" i="7"/>
  <c r="G14" i="7"/>
  <c r="G34" i="7"/>
  <c r="G37" i="7"/>
  <c r="G29" i="7"/>
  <c r="I29" i="7" s="1"/>
  <c r="G8" i="7"/>
  <c r="G22" i="7"/>
  <c r="I22" i="7" s="1"/>
  <c r="G42" i="7"/>
  <c r="G11" i="7"/>
  <c r="H11" i="7" s="1"/>
  <c r="G12" i="7"/>
  <c r="G30" i="7"/>
  <c r="I30" i="7" s="1"/>
  <c r="G15" i="7"/>
  <c r="G35" i="7"/>
  <c r="I35" i="7" s="1"/>
  <c r="G26" i="7"/>
  <c r="G18" i="7"/>
  <c r="I18" i="7" s="1"/>
  <c r="G38" i="7"/>
  <c r="G23" i="7"/>
  <c r="I23" i="7" s="1"/>
  <c r="G43" i="7"/>
  <c r="G16" i="7"/>
  <c r="I16" i="7" s="1"/>
  <c r="I4" i="7"/>
  <c r="G31" i="7"/>
  <c r="G9" i="7"/>
  <c r="G24" i="7"/>
  <c r="I24" i="7" s="1"/>
  <c r="G27" i="7"/>
  <c r="G9" i="1"/>
  <c r="G5" i="1"/>
  <c r="G36" i="1"/>
  <c r="G26" i="1"/>
  <c r="G16" i="1"/>
  <c r="H16" i="1" s="1"/>
  <c r="G20" i="1"/>
  <c r="G43" i="1"/>
  <c r="G23" i="1"/>
  <c r="G33" i="1"/>
  <c r="G42" i="1"/>
  <c r="I42" i="1" s="1"/>
  <c r="H22" i="7"/>
  <c r="I11" i="7"/>
  <c r="H23" i="7"/>
  <c r="H16" i="7"/>
  <c r="B25" i="4"/>
  <c r="E25" i="4" s="1"/>
  <c r="B10" i="4"/>
  <c r="E26" i="4"/>
  <c r="B34" i="4"/>
  <c r="E34" i="4" s="1"/>
  <c r="B4" i="4"/>
  <c r="E4" i="4" s="1"/>
  <c r="B37" i="4"/>
  <c r="E37" i="4" s="1"/>
  <c r="B36" i="4"/>
  <c r="E36" i="4" s="1"/>
  <c r="E22" i="5"/>
  <c r="G11" i="1"/>
  <c r="G35" i="1"/>
  <c r="G17" i="1"/>
  <c r="G24" i="1"/>
  <c r="H4" i="1"/>
  <c r="G37" i="1"/>
  <c r="G27" i="1"/>
  <c r="G14" i="1"/>
  <c r="G32" i="1"/>
  <c r="G6" i="1"/>
  <c r="G21" i="1"/>
  <c r="G19" i="1"/>
  <c r="G22" i="1"/>
  <c r="G40" i="1"/>
  <c r="G8" i="1"/>
  <c r="G13" i="1"/>
  <c r="G12" i="1"/>
  <c r="G30" i="1"/>
  <c r="G7" i="1"/>
  <c r="G39" i="1"/>
  <c r="G29" i="1"/>
  <c r="G34" i="1"/>
  <c r="G25" i="1"/>
  <c r="I4" i="1"/>
  <c r="G15" i="1"/>
  <c r="G10" i="1"/>
  <c r="G18" i="1"/>
  <c r="G41" i="1"/>
  <c r="G28" i="1"/>
  <c r="G31" i="1"/>
  <c r="G38" i="1"/>
  <c r="E22" i="4"/>
  <c r="D9" i="5"/>
  <c r="E9" i="5"/>
  <c r="E31" i="5"/>
  <c r="E27" i="5"/>
  <c r="B39" i="5"/>
  <c r="B38" i="5"/>
  <c r="B16" i="5"/>
  <c r="B10" i="5"/>
  <c r="B5" i="5"/>
  <c r="B34" i="5"/>
  <c r="B19" i="5"/>
  <c r="B26" i="5"/>
  <c r="B6" i="5"/>
  <c r="B20" i="5"/>
  <c r="B8" i="5"/>
  <c r="B29" i="5"/>
  <c r="B35" i="5"/>
  <c r="B11" i="5"/>
  <c r="B15" i="5"/>
  <c r="B17" i="5"/>
  <c r="B18" i="5"/>
  <c r="B37" i="5"/>
  <c r="B13" i="5"/>
  <c r="B28" i="5"/>
  <c r="B41" i="5"/>
  <c r="B14" i="5"/>
  <c r="D4" i="5"/>
  <c r="B7" i="5"/>
  <c r="B30" i="4"/>
  <c r="B24" i="4"/>
  <c r="B31" i="4"/>
  <c r="B11" i="4"/>
  <c r="B8" i="4"/>
  <c r="B38" i="4"/>
  <c r="B28" i="4"/>
  <c r="B42" i="4"/>
  <c r="B16" i="4"/>
  <c r="B12" i="4"/>
  <c r="B19" i="4"/>
  <c r="B5" i="4"/>
  <c r="B17" i="4"/>
  <c r="B20" i="4"/>
  <c r="B18" i="4"/>
  <c r="B40" i="4"/>
  <c r="B3" i="4"/>
  <c r="B21" i="4"/>
  <c r="B14" i="4"/>
  <c r="B9" i="4"/>
  <c r="B6" i="4"/>
  <c r="B32" i="4"/>
  <c r="B13" i="4"/>
  <c r="B33" i="4"/>
  <c r="B27" i="4"/>
  <c r="B41" i="4"/>
  <c r="B7" i="4"/>
  <c r="B39" i="4"/>
  <c r="B23" i="4"/>
  <c r="B29" i="4"/>
  <c r="B20" i="3"/>
  <c r="B3" i="3" s="1"/>
  <c r="B4" i="1" s="1"/>
  <c r="B2" i="3"/>
  <c r="B4" i="7" s="1"/>
  <c r="I9" i="3"/>
  <c r="B6" i="3" s="1"/>
  <c r="B3" i="2" s="1"/>
  <c r="D35" i="4" l="1"/>
  <c r="E15" i="4"/>
  <c r="D34" i="4"/>
  <c r="G40" i="5"/>
  <c r="G27" i="5"/>
  <c r="H27" i="5" s="1"/>
  <c r="G11" i="5"/>
  <c r="G19" i="5"/>
  <c r="H19" i="5" s="1"/>
  <c r="G43" i="5"/>
  <c r="G23" i="5"/>
  <c r="H23" i="5" s="1"/>
  <c r="G6" i="5"/>
  <c r="G31" i="5"/>
  <c r="I31" i="5" s="1"/>
  <c r="G34" i="5"/>
  <c r="I34" i="5" s="1"/>
  <c r="G36" i="5"/>
  <c r="I36" i="5" s="1"/>
  <c r="I4" i="5"/>
  <c r="H18" i="7"/>
  <c r="H24" i="7"/>
  <c r="H30" i="7"/>
  <c r="E36" i="5"/>
  <c r="D37" i="4"/>
  <c r="H35" i="7"/>
  <c r="H29" i="7"/>
  <c r="D12" i="5"/>
  <c r="D40" i="5"/>
  <c r="E23" i="5"/>
  <c r="E30" i="5"/>
  <c r="D42" i="5"/>
  <c r="D21" i="5"/>
  <c r="E33" i="5"/>
  <c r="D33" i="5"/>
  <c r="E32" i="5"/>
  <c r="D32" i="5"/>
  <c r="H42" i="1"/>
  <c r="G7" i="5"/>
  <c r="H7" i="5" s="1"/>
  <c r="H4" i="5"/>
  <c r="G5" i="5"/>
  <c r="H5" i="5" s="1"/>
  <c r="G10" i="5"/>
  <c r="I10" i="5" s="1"/>
  <c r="G39" i="5"/>
  <c r="I39" i="5" s="1"/>
  <c r="G24" i="5"/>
  <c r="H24" i="5" s="1"/>
  <c r="G29" i="5"/>
  <c r="I29" i="5" s="1"/>
  <c r="G33" i="5"/>
  <c r="H33" i="5" s="1"/>
  <c r="G17" i="5"/>
  <c r="I17" i="5" s="1"/>
  <c r="G21" i="5"/>
  <c r="I21" i="5" s="1"/>
  <c r="G25" i="5"/>
  <c r="I25" i="5" s="1"/>
  <c r="G9" i="5"/>
  <c r="H9" i="5" s="1"/>
  <c r="G13" i="5"/>
  <c r="I13" i="5" s="1"/>
  <c r="G38" i="5"/>
  <c r="I38" i="5" s="1"/>
  <c r="G42" i="5"/>
  <c r="I42" i="5" s="1"/>
  <c r="G15" i="5"/>
  <c r="I15" i="5" s="1"/>
  <c r="G8" i="5"/>
  <c r="H8" i="5" s="1"/>
  <c r="G12" i="5"/>
  <c r="H12" i="5" s="1"/>
  <c r="G37" i="5"/>
  <c r="I37" i="5" s="1"/>
  <c r="G41" i="5"/>
  <c r="H41" i="5" s="1"/>
  <c r="G14" i="5"/>
  <c r="H14" i="5" s="1"/>
  <c r="G26" i="5"/>
  <c r="I26" i="5" s="1"/>
  <c r="G28" i="5"/>
  <c r="H28" i="5" s="1"/>
  <c r="G30" i="5"/>
  <c r="H30" i="5" s="1"/>
  <c r="G32" i="5"/>
  <c r="H32" i="5" s="1"/>
  <c r="G35" i="5"/>
  <c r="I35" i="5" s="1"/>
  <c r="G16" i="5"/>
  <c r="H16" i="5" s="1"/>
  <c r="G18" i="5"/>
  <c r="I18" i="5" s="1"/>
  <c r="G20" i="5"/>
  <c r="H20" i="5" s="1"/>
  <c r="I27" i="7"/>
  <c r="H27" i="7"/>
  <c r="I9" i="7"/>
  <c r="H9" i="7"/>
  <c r="I43" i="7"/>
  <c r="H43" i="7"/>
  <c r="I38" i="7"/>
  <c r="H38" i="7"/>
  <c r="H26" i="7"/>
  <c r="I26" i="7"/>
  <c r="I15" i="7"/>
  <c r="H15" i="7"/>
  <c r="H12" i="7"/>
  <c r="I12" i="7"/>
  <c r="I42" i="7"/>
  <c r="H42" i="7"/>
  <c r="H8" i="7"/>
  <c r="I8" i="7"/>
  <c r="H37" i="7"/>
  <c r="I37" i="7"/>
  <c r="H14" i="7"/>
  <c r="I14" i="7"/>
  <c r="H21" i="7"/>
  <c r="I21" i="7"/>
  <c r="I10" i="7"/>
  <c r="H10" i="7"/>
  <c r="H13" i="7"/>
  <c r="I13" i="7"/>
  <c r="H25" i="7"/>
  <c r="I25" i="7"/>
  <c r="H20" i="7"/>
  <c r="I20" i="7"/>
  <c r="H17" i="7"/>
  <c r="I17" i="7"/>
  <c r="I5" i="7"/>
  <c r="H5" i="7"/>
  <c r="H19" i="7"/>
  <c r="I19" i="7"/>
  <c r="I31" i="7"/>
  <c r="H31" i="7"/>
  <c r="H34" i="7"/>
  <c r="I34" i="7"/>
  <c r="H41" i="7"/>
  <c r="I41" i="7"/>
  <c r="H36" i="7"/>
  <c r="I36" i="7"/>
  <c r="H33" i="7"/>
  <c r="I33" i="7"/>
  <c r="H28" i="7"/>
  <c r="I28" i="7"/>
  <c r="I6" i="7"/>
  <c r="H6" i="7"/>
  <c r="H40" i="7"/>
  <c r="I40" i="7"/>
  <c r="I7" i="7"/>
  <c r="H7" i="7"/>
  <c r="H32" i="7"/>
  <c r="I32" i="7"/>
  <c r="H39" i="7"/>
  <c r="I39" i="7"/>
  <c r="I33" i="1"/>
  <c r="H33" i="1"/>
  <c r="I43" i="1"/>
  <c r="H43" i="1"/>
  <c r="H36" i="1"/>
  <c r="I36" i="1"/>
  <c r="H9" i="1"/>
  <c r="I9" i="1"/>
  <c r="I16" i="1"/>
  <c r="I23" i="1"/>
  <c r="H23" i="1"/>
  <c r="H20" i="1"/>
  <c r="I20" i="1"/>
  <c r="H26" i="1"/>
  <c r="I26" i="1"/>
  <c r="I5" i="1"/>
  <c r="H5" i="1"/>
  <c r="D36" i="4"/>
  <c r="D4" i="4"/>
  <c r="D25" i="4"/>
  <c r="D10" i="4"/>
  <c r="E10" i="4"/>
  <c r="D4" i="7"/>
  <c r="B12" i="7"/>
  <c r="B32" i="7"/>
  <c r="B28" i="7"/>
  <c r="B34" i="7"/>
  <c r="B23" i="7"/>
  <c r="B18" i="7"/>
  <c r="B8" i="7"/>
  <c r="B20" i="7"/>
  <c r="B22" i="7"/>
  <c r="B30" i="7"/>
  <c r="B10" i="7"/>
  <c r="B7" i="7"/>
  <c r="B16" i="7"/>
  <c r="B21" i="7"/>
  <c r="B43" i="7"/>
  <c r="B42" i="7"/>
  <c r="B5" i="7"/>
  <c r="B40" i="7"/>
  <c r="B14" i="7"/>
  <c r="B17" i="7"/>
  <c r="B36" i="7"/>
  <c r="B6" i="7"/>
  <c r="E4" i="7"/>
  <c r="B19" i="7"/>
  <c r="B31" i="7"/>
  <c r="B35" i="7"/>
  <c r="B37" i="7"/>
  <c r="B9" i="7"/>
  <c r="B39" i="7"/>
  <c r="B33" i="7"/>
  <c r="B26" i="7"/>
  <c r="B25" i="7"/>
  <c r="B27" i="7"/>
  <c r="B41" i="7"/>
  <c r="B15" i="7"/>
  <c r="B29" i="7"/>
  <c r="B11" i="7"/>
  <c r="B24" i="7"/>
  <c r="B13" i="7"/>
  <c r="B38" i="7"/>
  <c r="D29" i="4"/>
  <c r="E29" i="4"/>
  <c r="E39" i="4"/>
  <c r="D39" i="4"/>
  <c r="D41" i="4"/>
  <c r="E41" i="4"/>
  <c r="D33" i="4"/>
  <c r="E33" i="4"/>
  <c r="D32" i="4"/>
  <c r="E32" i="4"/>
  <c r="E9" i="4"/>
  <c r="D9" i="4"/>
  <c r="D21" i="4"/>
  <c r="E21" i="4"/>
  <c r="D40" i="4"/>
  <c r="E40" i="4"/>
  <c r="D20" i="4"/>
  <c r="E20" i="4"/>
  <c r="D5" i="4"/>
  <c r="E5" i="4"/>
  <c r="D12" i="4"/>
  <c r="E12" i="4"/>
  <c r="D42" i="4"/>
  <c r="E42" i="4"/>
  <c r="D38" i="4"/>
  <c r="E38" i="4"/>
  <c r="D11" i="4"/>
  <c r="E11" i="4"/>
  <c r="D24" i="4"/>
  <c r="E24" i="4"/>
  <c r="D7" i="5"/>
  <c r="E7" i="5"/>
  <c r="E14" i="5"/>
  <c r="D14" i="5"/>
  <c r="E28" i="5"/>
  <c r="D28" i="5"/>
  <c r="D37" i="5"/>
  <c r="E37" i="5"/>
  <c r="D17" i="5"/>
  <c r="E17" i="5"/>
  <c r="E11" i="5"/>
  <c r="D11" i="5"/>
  <c r="D29" i="5"/>
  <c r="E29" i="5"/>
  <c r="D20" i="5"/>
  <c r="E20" i="5"/>
  <c r="E26" i="5"/>
  <c r="D26" i="5"/>
  <c r="E34" i="5"/>
  <c r="D34" i="5"/>
  <c r="E10" i="5"/>
  <c r="D10" i="5"/>
  <c r="E38" i="5"/>
  <c r="D38" i="5"/>
  <c r="H38" i="1"/>
  <c r="I38" i="1"/>
  <c r="H28" i="1"/>
  <c r="I28" i="1"/>
  <c r="H18" i="1"/>
  <c r="I18" i="1"/>
  <c r="I15" i="1"/>
  <c r="H15" i="1"/>
  <c r="I25" i="1"/>
  <c r="H25" i="1"/>
  <c r="B3" i="8"/>
  <c r="B7" i="3"/>
  <c r="I39" i="1"/>
  <c r="H39" i="1"/>
  <c r="H30" i="1"/>
  <c r="I30" i="1"/>
  <c r="I13" i="1"/>
  <c r="H13" i="1"/>
  <c r="H40" i="1"/>
  <c r="I40" i="1"/>
  <c r="I19" i="1"/>
  <c r="H19" i="1"/>
  <c r="I6" i="1"/>
  <c r="H6" i="1"/>
  <c r="H14" i="1"/>
  <c r="I14" i="1"/>
  <c r="I37" i="1"/>
  <c r="H37" i="1"/>
  <c r="H24" i="1"/>
  <c r="I24" i="1"/>
  <c r="I35" i="1"/>
  <c r="H35" i="1"/>
  <c r="H34" i="5"/>
  <c r="H11" i="5"/>
  <c r="I11" i="5"/>
  <c r="I40" i="5"/>
  <c r="H40" i="5"/>
  <c r="I5" i="5"/>
  <c r="I6" i="5"/>
  <c r="H6" i="5"/>
  <c r="H36" i="5"/>
  <c r="H43" i="5"/>
  <c r="I43" i="5"/>
  <c r="I27" i="5"/>
  <c r="H31" i="5"/>
  <c r="H17" i="5"/>
  <c r="I19" i="5"/>
  <c r="I23" i="5"/>
  <c r="B34" i="2"/>
  <c r="B42" i="2"/>
  <c r="B29" i="2"/>
  <c r="B7" i="2"/>
  <c r="B15" i="2"/>
  <c r="B14" i="2"/>
  <c r="B22" i="2"/>
  <c r="B20" i="2"/>
  <c r="B4" i="2"/>
  <c r="B5" i="2"/>
  <c r="B27" i="2"/>
  <c r="B24" i="2"/>
  <c r="B12" i="2"/>
  <c r="B25" i="2"/>
  <c r="B37" i="2"/>
  <c r="B19" i="2"/>
  <c r="B32" i="2"/>
  <c r="B39" i="2"/>
  <c r="B16" i="2"/>
  <c r="B8" i="2"/>
  <c r="B40" i="2"/>
  <c r="B21" i="2"/>
  <c r="B13" i="2"/>
  <c r="B9" i="2"/>
  <c r="B11" i="2"/>
  <c r="D3" i="2"/>
  <c r="B36" i="2"/>
  <c r="B28" i="2"/>
  <c r="B17" i="2"/>
  <c r="B23" i="2"/>
  <c r="B38" i="2"/>
  <c r="B26" i="2"/>
  <c r="E3" i="2"/>
  <c r="B33" i="2"/>
  <c r="B35" i="2"/>
  <c r="B10" i="2"/>
  <c r="B31" i="2"/>
  <c r="B41" i="2"/>
  <c r="B30" i="2"/>
  <c r="B18" i="2"/>
  <c r="B6" i="2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4" i="1"/>
  <c r="B12" i="1"/>
  <c r="B10" i="1"/>
  <c r="B8" i="1"/>
  <c r="B6" i="1"/>
  <c r="D4" i="1"/>
  <c r="B43" i="1"/>
  <c r="B41" i="1"/>
  <c r="B39" i="1"/>
  <c r="B17" i="1"/>
  <c r="B13" i="1"/>
  <c r="B9" i="1"/>
  <c r="E4" i="1"/>
  <c r="B42" i="1"/>
  <c r="B38" i="1"/>
  <c r="B11" i="1"/>
  <c r="B5" i="1"/>
  <c r="B15" i="1"/>
  <c r="B7" i="1"/>
  <c r="B40" i="1"/>
  <c r="D23" i="4"/>
  <c r="E23" i="4"/>
  <c r="E7" i="4"/>
  <c r="D7" i="4"/>
  <c r="E27" i="4"/>
  <c r="D27" i="4"/>
  <c r="E13" i="4"/>
  <c r="D13" i="4"/>
  <c r="E6" i="4"/>
  <c r="D6" i="4"/>
  <c r="D14" i="4"/>
  <c r="E14" i="4"/>
  <c r="E3" i="4"/>
  <c r="D3" i="4"/>
  <c r="E18" i="4"/>
  <c r="D18" i="4"/>
  <c r="D17" i="4"/>
  <c r="E17" i="4"/>
  <c r="D19" i="4"/>
  <c r="E19" i="4"/>
  <c r="D16" i="4"/>
  <c r="E16" i="4"/>
  <c r="E28" i="4"/>
  <c r="D28" i="4"/>
  <c r="E8" i="4"/>
  <c r="D8" i="4"/>
  <c r="E31" i="4"/>
  <c r="D31" i="4"/>
  <c r="D30" i="4"/>
  <c r="E30" i="4"/>
  <c r="E41" i="5"/>
  <c r="D41" i="5"/>
  <c r="E13" i="5"/>
  <c r="D13" i="5"/>
  <c r="E18" i="5"/>
  <c r="D18" i="5"/>
  <c r="E15" i="5"/>
  <c r="D15" i="5"/>
  <c r="E35" i="5"/>
  <c r="D35" i="5"/>
  <c r="D8" i="5"/>
  <c r="E8" i="5"/>
  <c r="E6" i="5"/>
  <c r="D6" i="5"/>
  <c r="E19" i="5"/>
  <c r="D19" i="5"/>
  <c r="D5" i="5"/>
  <c r="E5" i="5"/>
  <c r="E16" i="5"/>
  <c r="D16" i="5"/>
  <c r="E39" i="5"/>
  <c r="D39" i="5"/>
  <c r="I31" i="1"/>
  <c r="H31" i="1"/>
  <c r="I41" i="1"/>
  <c r="H41" i="1"/>
  <c r="H10" i="1"/>
  <c r="I10" i="1"/>
  <c r="H34" i="1"/>
  <c r="I34" i="1"/>
  <c r="I29" i="1"/>
  <c r="H29" i="1"/>
  <c r="I7" i="1"/>
  <c r="H7" i="1"/>
  <c r="I12" i="1"/>
  <c r="H12" i="1"/>
  <c r="H8" i="1"/>
  <c r="I8" i="1"/>
  <c r="H22" i="1"/>
  <c r="I22" i="1"/>
  <c r="I21" i="1"/>
  <c r="H21" i="1"/>
  <c r="H32" i="1"/>
  <c r="I32" i="1"/>
  <c r="I27" i="1"/>
  <c r="H27" i="1"/>
  <c r="I17" i="1"/>
  <c r="H17" i="1"/>
  <c r="H11" i="1"/>
  <c r="I11" i="1"/>
  <c r="I9" i="5"/>
  <c r="H37" i="5"/>
  <c r="I41" i="5"/>
  <c r="H26" i="5"/>
  <c r="I16" i="5"/>
  <c r="I22" i="5"/>
  <c r="H22" i="5"/>
  <c r="I28" i="5" l="1"/>
  <c r="H42" i="5"/>
  <c r="H29" i="5"/>
  <c r="H25" i="5"/>
  <c r="I7" i="5"/>
  <c r="I30" i="5"/>
  <c r="I33" i="5"/>
  <c r="H15" i="5"/>
  <c r="H18" i="5"/>
  <c r="H10" i="5"/>
  <c r="H35" i="5"/>
  <c r="H21" i="5"/>
  <c r="H38" i="5"/>
  <c r="H39" i="5"/>
  <c r="I12" i="5"/>
  <c r="I24" i="5"/>
  <c r="I20" i="5"/>
  <c r="I32" i="5"/>
  <c r="I14" i="5"/>
  <c r="I8" i="5"/>
  <c r="H13" i="5"/>
  <c r="D40" i="1"/>
  <c r="E40" i="1"/>
  <c r="E15" i="1"/>
  <c r="D15" i="1"/>
  <c r="E11" i="1"/>
  <c r="D11" i="1"/>
  <c r="D42" i="1"/>
  <c r="E42" i="1"/>
  <c r="E9" i="1"/>
  <c r="D9" i="1"/>
  <c r="E17" i="1"/>
  <c r="D17" i="1"/>
  <c r="E41" i="1"/>
  <c r="D41" i="1"/>
  <c r="D8" i="1"/>
  <c r="E8" i="1"/>
  <c r="D12" i="1"/>
  <c r="E12" i="1"/>
  <c r="D16" i="1"/>
  <c r="E16" i="1"/>
  <c r="D19" i="1"/>
  <c r="E19" i="1"/>
  <c r="D21" i="1"/>
  <c r="E21" i="1"/>
  <c r="D23" i="1"/>
  <c r="E23" i="1"/>
  <c r="E25" i="1"/>
  <c r="D25" i="1"/>
  <c r="D27" i="1"/>
  <c r="E27" i="1"/>
  <c r="D29" i="1"/>
  <c r="E29" i="1"/>
  <c r="D31" i="1"/>
  <c r="E31" i="1"/>
  <c r="D33" i="1"/>
  <c r="E33" i="1"/>
  <c r="E35" i="1"/>
  <c r="D35" i="1"/>
  <c r="D37" i="1"/>
  <c r="E37" i="1"/>
  <c r="D18" i="2"/>
  <c r="E18" i="2"/>
  <c r="D41" i="2"/>
  <c r="E41" i="2"/>
  <c r="D10" i="2"/>
  <c r="E10" i="2"/>
  <c r="D33" i="2"/>
  <c r="E33" i="2"/>
  <c r="E26" i="2"/>
  <c r="D26" i="2"/>
  <c r="D23" i="2"/>
  <c r="E23" i="2"/>
  <c r="D28" i="2"/>
  <c r="E28" i="2"/>
  <c r="D9" i="2"/>
  <c r="E9" i="2"/>
  <c r="E21" i="2"/>
  <c r="D21" i="2"/>
  <c r="D8" i="2"/>
  <c r="E8" i="2"/>
  <c r="D39" i="2"/>
  <c r="E39" i="2"/>
  <c r="E19" i="2"/>
  <c r="D19" i="2"/>
  <c r="D25" i="2"/>
  <c r="E25" i="2"/>
  <c r="E24" i="2"/>
  <c r="D24" i="2"/>
  <c r="E5" i="2"/>
  <c r="D5" i="2"/>
  <c r="D20" i="2"/>
  <c r="E20" i="2"/>
  <c r="E14" i="2"/>
  <c r="D14" i="2"/>
  <c r="E7" i="2"/>
  <c r="D7" i="2"/>
  <c r="E42" i="2"/>
  <c r="D42" i="2"/>
  <c r="E38" i="7"/>
  <c r="D38" i="7"/>
  <c r="D24" i="7"/>
  <c r="E24" i="7"/>
  <c r="E29" i="7"/>
  <c r="D29" i="7"/>
  <c r="D41" i="7"/>
  <c r="E41" i="7"/>
  <c r="E25" i="7"/>
  <c r="D25" i="7"/>
  <c r="E33" i="7"/>
  <c r="D33" i="7"/>
  <c r="D9" i="7"/>
  <c r="E9" i="7"/>
  <c r="D35" i="7"/>
  <c r="E35" i="7"/>
  <c r="D19" i="7"/>
  <c r="E19" i="7"/>
  <c r="E6" i="7"/>
  <c r="D6" i="7"/>
  <c r="D17" i="7"/>
  <c r="E17" i="7"/>
  <c r="D40" i="7"/>
  <c r="E40" i="7"/>
  <c r="E42" i="7"/>
  <c r="D42" i="7"/>
  <c r="E21" i="7"/>
  <c r="D21" i="7"/>
  <c r="E7" i="7"/>
  <c r="D7" i="7"/>
  <c r="E30" i="7"/>
  <c r="D30" i="7"/>
  <c r="D20" i="7"/>
  <c r="E20" i="7"/>
  <c r="E18" i="7"/>
  <c r="D18" i="7"/>
  <c r="D34" i="7"/>
  <c r="E34" i="7"/>
  <c r="D32" i="7"/>
  <c r="E32" i="7"/>
  <c r="E7" i="1"/>
  <c r="D7" i="1"/>
  <c r="E5" i="1"/>
  <c r="D5" i="1"/>
  <c r="E38" i="1"/>
  <c r="D38" i="1"/>
  <c r="E13" i="1"/>
  <c r="D13" i="1"/>
  <c r="D39" i="1"/>
  <c r="E39" i="1"/>
  <c r="E43" i="1"/>
  <c r="D43" i="1"/>
  <c r="D6" i="1"/>
  <c r="E6" i="1"/>
  <c r="E10" i="1"/>
  <c r="D10" i="1"/>
  <c r="E14" i="1"/>
  <c r="D14" i="1"/>
  <c r="E18" i="1"/>
  <c r="D18" i="1"/>
  <c r="E20" i="1"/>
  <c r="D20" i="1"/>
  <c r="E22" i="1"/>
  <c r="D22" i="1"/>
  <c r="E24" i="1"/>
  <c r="D24" i="1"/>
  <c r="E26" i="1"/>
  <c r="D26" i="1"/>
  <c r="E28" i="1"/>
  <c r="D28" i="1"/>
  <c r="D30" i="1"/>
  <c r="E30" i="1"/>
  <c r="E32" i="1"/>
  <c r="D32" i="1"/>
  <c r="E34" i="1"/>
  <c r="D34" i="1"/>
  <c r="E36" i="1"/>
  <c r="D36" i="1"/>
  <c r="E6" i="2"/>
  <c r="D6" i="2"/>
  <c r="E30" i="2"/>
  <c r="D30" i="2"/>
  <c r="D31" i="2"/>
  <c r="E31" i="2"/>
  <c r="D35" i="2"/>
  <c r="E35" i="2"/>
  <c r="E38" i="2"/>
  <c r="D38" i="2"/>
  <c r="E17" i="2"/>
  <c r="D17" i="2"/>
  <c r="E36" i="2"/>
  <c r="D36" i="2"/>
  <c r="E11" i="2"/>
  <c r="D11" i="2"/>
  <c r="E13" i="2"/>
  <c r="D13" i="2"/>
  <c r="E40" i="2"/>
  <c r="D40" i="2"/>
  <c r="D16" i="2"/>
  <c r="E16" i="2"/>
  <c r="E32" i="2"/>
  <c r="D32" i="2"/>
  <c r="D37" i="2"/>
  <c r="E37" i="2"/>
  <c r="E12" i="2"/>
  <c r="D12" i="2"/>
  <c r="E27" i="2"/>
  <c r="D27" i="2"/>
  <c r="E4" i="2"/>
  <c r="D4" i="2"/>
  <c r="D22" i="2"/>
  <c r="E22" i="2"/>
  <c r="D15" i="2"/>
  <c r="E15" i="2"/>
  <c r="E29" i="2"/>
  <c r="D29" i="2"/>
  <c r="D34" i="2"/>
  <c r="E34" i="2"/>
  <c r="B22" i="8"/>
  <c r="B12" i="8"/>
  <c r="B6" i="8"/>
  <c r="B13" i="8"/>
  <c r="B15" i="8"/>
  <c r="B27" i="8"/>
  <c r="B37" i="8"/>
  <c r="B31" i="8"/>
  <c r="B40" i="8"/>
  <c r="E3" i="8"/>
  <c r="B24" i="8"/>
  <c r="B36" i="8"/>
  <c r="B25" i="8"/>
  <c r="B7" i="8"/>
  <c r="B14" i="8"/>
  <c r="B26" i="8"/>
  <c r="B28" i="8"/>
  <c r="B35" i="8"/>
  <c r="B29" i="8"/>
  <c r="B11" i="8"/>
  <c r="B4" i="8"/>
  <c r="B30" i="8"/>
  <c r="B42" i="8"/>
  <c r="B9" i="8"/>
  <c r="B41" i="8"/>
  <c r="B10" i="8"/>
  <c r="B19" i="8"/>
  <c r="B16" i="8"/>
  <c r="B8" i="8"/>
  <c r="B34" i="8"/>
  <c r="B5" i="8"/>
  <c r="B23" i="8"/>
  <c r="B39" i="8"/>
  <c r="B33" i="8"/>
  <c r="B20" i="8"/>
  <c r="B21" i="8"/>
  <c r="B18" i="8"/>
  <c r="D3" i="8"/>
  <c r="B17" i="8"/>
  <c r="B38" i="8"/>
  <c r="B32" i="8"/>
  <c r="E13" i="7"/>
  <c r="D13" i="7"/>
  <c r="D11" i="7"/>
  <c r="E11" i="7"/>
  <c r="D15" i="7"/>
  <c r="E15" i="7"/>
  <c r="E27" i="7"/>
  <c r="D27" i="7"/>
  <c r="D26" i="7"/>
  <c r="E26" i="7"/>
  <c r="E39" i="7"/>
  <c r="D39" i="7"/>
  <c r="E37" i="7"/>
  <c r="D37" i="7"/>
  <c r="E31" i="7"/>
  <c r="D31" i="7"/>
  <c r="E36" i="7"/>
  <c r="D36" i="7"/>
  <c r="E14" i="7"/>
  <c r="D14" i="7"/>
  <c r="D5" i="7"/>
  <c r="E5" i="7"/>
  <c r="D43" i="7"/>
  <c r="E43" i="7"/>
  <c r="E16" i="7"/>
  <c r="D16" i="7"/>
  <c r="E10" i="7"/>
  <c r="D10" i="7"/>
  <c r="D22" i="7"/>
  <c r="E22" i="7"/>
  <c r="D8" i="7"/>
  <c r="E8" i="7"/>
  <c r="D23" i="7"/>
  <c r="E23" i="7"/>
  <c r="E28" i="7"/>
  <c r="D28" i="7"/>
  <c r="D12" i="7"/>
  <c r="E12" i="7"/>
  <c r="E32" i="8" l="1"/>
  <c r="D32" i="8"/>
  <c r="D17" i="8"/>
  <c r="E17" i="8"/>
  <c r="E18" i="8"/>
  <c r="D18" i="8"/>
  <c r="D20" i="8"/>
  <c r="E20" i="8"/>
  <c r="D39" i="8"/>
  <c r="E39" i="8"/>
  <c r="E5" i="8"/>
  <c r="D5" i="8"/>
  <c r="E8" i="8"/>
  <c r="D8" i="8"/>
  <c r="D19" i="8"/>
  <c r="E19" i="8"/>
  <c r="D41" i="8"/>
  <c r="E41" i="8"/>
  <c r="D42" i="8"/>
  <c r="E42" i="8"/>
  <c r="D4" i="8"/>
  <c r="E4" i="8"/>
  <c r="D29" i="8"/>
  <c r="E29" i="8"/>
  <c r="D28" i="8"/>
  <c r="E28" i="8"/>
  <c r="E14" i="8"/>
  <c r="D14" i="8"/>
  <c r="D25" i="8"/>
  <c r="E25" i="8"/>
  <c r="D24" i="8"/>
  <c r="E24" i="8"/>
  <c r="D40" i="8"/>
  <c r="E40" i="8"/>
  <c r="D37" i="8"/>
  <c r="E37" i="8"/>
  <c r="E15" i="8"/>
  <c r="D15" i="8"/>
  <c r="D6" i="8"/>
  <c r="E6" i="8"/>
  <c r="E22" i="8"/>
  <c r="D22" i="8"/>
  <c r="E38" i="8"/>
  <c r="D38" i="8"/>
  <c r="E21" i="8"/>
  <c r="D21" i="8"/>
  <c r="D33" i="8"/>
  <c r="E33" i="8"/>
  <c r="E23" i="8"/>
  <c r="D23" i="8"/>
  <c r="D34" i="8"/>
  <c r="E34" i="8"/>
  <c r="E16" i="8"/>
  <c r="D16" i="8"/>
  <c r="E10" i="8"/>
  <c r="D10" i="8"/>
  <c r="D9" i="8"/>
  <c r="E9" i="8"/>
  <c r="E30" i="8"/>
  <c r="D30" i="8"/>
  <c r="E11" i="8"/>
  <c r="D11" i="8"/>
  <c r="D35" i="8"/>
  <c r="E35" i="8"/>
  <c r="E26" i="8"/>
  <c r="D26" i="8"/>
  <c r="D7" i="8"/>
  <c r="E7" i="8"/>
  <c r="D36" i="8"/>
  <c r="E36" i="8"/>
  <c r="D31" i="8"/>
  <c r="E31" i="8"/>
  <c r="D27" i="8"/>
  <c r="E27" i="8"/>
  <c r="E13" i="8"/>
  <c r="D13" i="8"/>
  <c r="E12" i="8"/>
  <c r="D12" i="8"/>
</calcChain>
</file>

<file path=xl/sharedStrings.xml><?xml version="1.0" encoding="utf-8"?>
<sst xmlns="http://schemas.openxmlformats.org/spreadsheetml/2006/main" count="172" uniqueCount="67">
  <si>
    <t>HORAS DEDICACION SEMANALES</t>
  </si>
  <si>
    <t>LICENCIADO</t>
  </si>
  <si>
    <t>SALARIOS BRUTOS</t>
  </si>
  <si>
    <t>PORCENTAJES</t>
  </si>
  <si>
    <t>RETRIBUCION</t>
  </si>
  <si>
    <t>BRUTO</t>
  </si>
  <si>
    <t>AUXILIAR ADMINISTRATIVO</t>
  </si>
  <si>
    <t>SUELDO</t>
  </si>
  <si>
    <t>AUX. ADMINISTRATIVO</t>
  </si>
  <si>
    <t>P.P. EXTRAS</t>
  </si>
  <si>
    <t>INDEMNIZACION</t>
  </si>
  <si>
    <t>TOTAL,,,,,,,,,,,,,,</t>
  </si>
  <si>
    <t>DIPLOMADOS</t>
  </si>
  <si>
    <t>ESP TEC LABORATORIO</t>
  </si>
  <si>
    <t>ESP. TEC. LABORATORIO</t>
  </si>
  <si>
    <t>C. DESTINO (18)</t>
  </si>
  <si>
    <t>C. ESPECIFICO (28)</t>
  </si>
  <si>
    <t>C. DESTINO (14)</t>
  </si>
  <si>
    <t>C. ESPECIFICO (24)</t>
  </si>
  <si>
    <t>PP EXTRAS</t>
  </si>
  <si>
    <t>INDENIZACION</t>
  </si>
  <si>
    <t>€/MES (MÍNIMOS)</t>
  </si>
  <si>
    <t xml:space="preserve">LICENCIADO </t>
  </si>
  <si>
    <t>€/MES (MAXIMOS)</t>
  </si>
  <si>
    <t>€/MES (MÁXIMOS)</t>
  </si>
  <si>
    <t>C. DESTINO (27)</t>
  </si>
  <si>
    <t>C. ESPECIFICO</t>
  </si>
  <si>
    <t>DOCTOR</t>
  </si>
  <si>
    <t>DIPLOMADO</t>
  </si>
  <si>
    <t>€/MES (MINIMOS)</t>
  </si>
  <si>
    <t xml:space="preserve">DOCTOR </t>
  </si>
  <si>
    <t>C. DESTINO (29)</t>
  </si>
  <si>
    <t>MINIMOS</t>
  </si>
  <si>
    <t>MAXIMOS</t>
  </si>
  <si>
    <t>AUXILIAR DE SERVICIOS</t>
  </si>
  <si>
    <t>AUX. DE SERVICIOS</t>
  </si>
  <si>
    <t>TOPE MAXIMO</t>
  </si>
  <si>
    <t>C. ESPECIFICO (20)</t>
  </si>
  <si>
    <t>TOTAL (DOCTOR TC)</t>
  </si>
  <si>
    <t>TOTAL (PROF TITULAR TC)</t>
  </si>
  <si>
    <t>TOTAL (80% P. TITULAR TC)</t>
  </si>
  <si>
    <t>SUELDO (A)</t>
  </si>
  <si>
    <t>SUELDO (B)</t>
  </si>
  <si>
    <t>componente compensatorio</t>
  </si>
  <si>
    <r>
      <t xml:space="preserve">OBRA Y SERVICIO </t>
    </r>
    <r>
      <rPr>
        <b/>
        <sz val="10"/>
        <rFont val="Arial"/>
        <family val="2"/>
      </rPr>
      <t>T.C</t>
    </r>
    <r>
      <rPr>
        <sz val="10"/>
        <rFont val="Arial"/>
      </rPr>
      <t>. ADMIN</t>
    </r>
  </si>
  <si>
    <r>
      <t xml:space="preserve">OBRA Y SERVICIO </t>
    </r>
    <r>
      <rPr>
        <b/>
        <sz val="10"/>
        <rFont val="Arial"/>
        <family val="2"/>
      </rPr>
      <t>T.P</t>
    </r>
    <r>
      <rPr>
        <sz val="10"/>
        <rFont val="Arial"/>
      </rPr>
      <t>. ADMIN</t>
    </r>
  </si>
  <si>
    <r>
      <t xml:space="preserve">OBRA Y SERVICIO </t>
    </r>
    <r>
      <rPr>
        <b/>
        <sz val="10"/>
        <rFont val="Arial"/>
        <family val="2"/>
      </rPr>
      <t>T.C</t>
    </r>
    <r>
      <rPr>
        <sz val="10"/>
        <rFont val="Arial"/>
      </rPr>
      <t>. INVEST</t>
    </r>
  </si>
  <si>
    <r>
      <t xml:space="preserve">OBRA Y SERVICIO </t>
    </r>
    <r>
      <rPr>
        <b/>
        <sz val="10"/>
        <rFont val="Arial"/>
        <family val="2"/>
      </rPr>
      <t>T.P</t>
    </r>
    <r>
      <rPr>
        <sz val="10"/>
        <rFont val="Arial"/>
      </rPr>
      <t>. INVEST</t>
    </r>
  </si>
  <si>
    <t>INVESTIGACION</t>
  </si>
  <si>
    <t>ADMINISTRACIÓN</t>
  </si>
  <si>
    <t>PORCENTAJE DE SEGURIDAD SOCIAL, SEGÚN ACTIVIDAD</t>
  </si>
  <si>
    <t>TOPE MINIMO</t>
  </si>
  <si>
    <t>BASE MINIMA/HORA Tº PARCIAL GRUPO 1</t>
  </si>
  <si>
    <t>BASE MINIMA G1</t>
  </si>
  <si>
    <t>BASE MINIMA/HORA Tº PARCIAL GRUPO 2</t>
  </si>
  <si>
    <t>BASE MINIMA G2</t>
  </si>
  <si>
    <t>BASE MINIMA G3</t>
  </si>
  <si>
    <t>BASE MINIMA G4-11</t>
  </si>
  <si>
    <t>BASE MINIMA/HORA Tº PARCIAL GRUPO 4-11</t>
  </si>
  <si>
    <t>PORCENTAJES cotización SSSS</t>
  </si>
  <si>
    <t>OBRA Y SERVICIO T.C. ADMIN</t>
  </si>
  <si>
    <t>OBRA Y SERVICIO T.P. ADMIN</t>
  </si>
  <si>
    <t>OBRA Y SERVICIO T.C. INVEST</t>
  </si>
  <si>
    <t>OBRA Y SERVICIO T.P. INVEST</t>
  </si>
  <si>
    <t>12DIAS</t>
  </si>
  <si>
    <t>12 DIAS</t>
  </si>
  <si>
    <t>BASE MINIMA/HORA Tº PARCIAL GRUPO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</si>
</sst>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2"/>
      <name val="Cambria"/>
      <family val="1"/>
      <scheme val="major"/>
    </font>
    <font>
      <sz val="18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0" fontId="4" fillId="2" borderId="0" xfId="0" applyFont="1" applyFill="1"/>
    <xf numFmtId="2" fontId="4" fillId="2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2" fontId="4" fillId="3" borderId="0" xfId="0" applyNumberFormat="1" applyFont="1" applyFill="1"/>
    <xf numFmtId="0" fontId="0" fillId="0" borderId="0" xfId="0" applyBorder="1"/>
    <xf numFmtId="0" fontId="2" fillId="3" borderId="0" xfId="0" applyFont="1" applyFill="1" applyAlignment="1"/>
    <xf numFmtId="0" fontId="2" fillId="4" borderId="0" xfId="0" applyFont="1" applyFill="1"/>
    <xf numFmtId="0" fontId="5" fillId="4" borderId="0" xfId="0" applyFont="1" applyFill="1"/>
    <xf numFmtId="0" fontId="0" fillId="0" borderId="1" xfId="0" applyBorder="1"/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3" fillId="4" borderId="0" xfId="0" applyFont="1" applyFill="1"/>
    <xf numFmtId="2" fontId="4" fillId="0" borderId="0" xfId="0" applyNumberFormat="1" applyFont="1"/>
    <xf numFmtId="2" fontId="0" fillId="0" borderId="0" xfId="0" applyNumberFormat="1" applyBorder="1"/>
    <xf numFmtId="0" fontId="2" fillId="5" borderId="0" xfId="0" applyFont="1" applyFill="1" applyAlignment="1">
      <alignment horizontal="center"/>
    </xf>
    <xf numFmtId="2" fontId="0" fillId="4" borderId="3" xfId="0" applyNumberFormat="1" applyFill="1" applyBorder="1"/>
    <xf numFmtId="2" fontId="3" fillId="4" borderId="3" xfId="0" applyNumberFormat="1" applyFont="1" applyFill="1" applyBorder="1" applyAlignment="1">
      <alignment horizontal="right"/>
    </xf>
    <xf numFmtId="2" fontId="0" fillId="4" borderId="2" xfId="0" applyNumberFormat="1" applyFill="1" applyBorder="1"/>
    <xf numFmtId="0" fontId="6" fillId="6" borderId="4" xfId="0" applyFont="1" applyFill="1" applyBorder="1" applyAlignment="1">
      <alignment horizontal="left"/>
    </xf>
    <xf numFmtId="0" fontId="0" fillId="2" borderId="0" xfId="0" applyFill="1" applyBorder="1"/>
    <xf numFmtId="0" fontId="0" fillId="0" borderId="5" xfId="0" applyBorder="1"/>
    <xf numFmtId="10" fontId="0" fillId="0" borderId="4" xfId="0" applyNumberFormat="1" applyBorder="1"/>
    <xf numFmtId="0" fontId="0" fillId="0" borderId="6" xfId="0" applyBorder="1"/>
    <xf numFmtId="2" fontId="8" fillId="3" borderId="0" xfId="0" applyNumberFormat="1" applyFont="1" applyFill="1"/>
    <xf numFmtId="0" fontId="4" fillId="0" borderId="0" xfId="0" applyFont="1" applyFill="1" applyBorder="1"/>
    <xf numFmtId="0" fontId="6" fillId="4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" fontId="4" fillId="6" borderId="4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8" xfId="0" applyNumberFormat="1" applyFont="1" applyBorder="1"/>
    <xf numFmtId="2" fontId="9" fillId="0" borderId="9" xfId="0" applyNumberFormat="1" applyFont="1" applyBorder="1"/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/>
    <xf numFmtId="2" fontId="9" fillId="0" borderId="12" xfId="0" applyNumberFormat="1" applyFont="1" applyBorder="1"/>
    <xf numFmtId="0" fontId="10" fillId="0" borderId="0" xfId="0" applyFont="1" applyAlignment="1">
      <alignment horizontal="center"/>
    </xf>
    <xf numFmtId="2" fontId="9" fillId="0" borderId="0" xfId="0" applyNumberFormat="1" applyFont="1"/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0" fillId="0" borderId="0" xfId="0" applyFont="1"/>
    <xf numFmtId="0" fontId="12" fillId="8" borderId="1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18" xfId="0" applyFont="1" applyBorder="1"/>
    <xf numFmtId="0" fontId="12" fillId="6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0" fontId="10" fillId="9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right"/>
    </xf>
    <xf numFmtId="0" fontId="14" fillId="11" borderId="13" xfId="0" applyFont="1" applyFill="1" applyBorder="1" applyAlignment="1">
      <alignment horizontal="center" wrapText="1"/>
    </xf>
    <xf numFmtId="0" fontId="10" fillId="11" borderId="4" xfId="0" applyFont="1" applyFill="1" applyBorder="1"/>
    <xf numFmtId="0" fontId="9" fillId="11" borderId="4" xfId="0" applyFont="1" applyFill="1" applyBorder="1"/>
    <xf numFmtId="10" fontId="10" fillId="11" borderId="4" xfId="0" applyNumberFormat="1" applyFont="1" applyFill="1" applyBorder="1"/>
    <xf numFmtId="2" fontId="2" fillId="4" borderId="3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4" borderId="2" xfId="0" applyNumberFormat="1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 vertical="center" wrapText="1" shrinkToFit="1"/>
    </xf>
    <xf numFmtId="0" fontId="15" fillId="7" borderId="14" xfId="0" applyFont="1" applyFill="1" applyBorder="1" applyAlignment="1">
      <alignment horizontal="center" vertical="center" wrapText="1" shrinkToFit="1"/>
    </xf>
    <xf numFmtId="0" fontId="14" fillId="11" borderId="13" xfId="0" applyFont="1" applyFill="1" applyBorder="1" applyAlignment="1">
      <alignment horizontal="center" wrapText="1"/>
    </xf>
    <xf numFmtId="0" fontId="14" fillId="11" borderId="22" xfId="0" applyFont="1" applyFill="1" applyBorder="1" applyAlignment="1">
      <alignment horizontal="center" wrapText="1"/>
    </xf>
    <xf numFmtId="0" fontId="16" fillId="11" borderId="22" xfId="0" applyFont="1" applyFill="1" applyBorder="1" applyAlignment="1">
      <alignment wrapText="1"/>
    </xf>
    <xf numFmtId="0" fontId="16" fillId="11" borderId="14" xfId="0" applyFont="1" applyFill="1" applyBorder="1" applyAlignment="1">
      <alignment wrapText="1"/>
    </xf>
    <xf numFmtId="0" fontId="13" fillId="7" borderId="20" xfId="0" applyFont="1" applyFill="1" applyBorder="1" applyAlignment="1">
      <alignment horizontal="center" vertical="center" wrapText="1" shrinkToFit="1"/>
    </xf>
    <xf numFmtId="0" fontId="15" fillId="7" borderId="23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/>
    <xf numFmtId="2" fontId="0" fillId="2" borderId="0" xfId="0" applyNumberFormat="1" applyFill="1" applyBorder="1"/>
    <xf numFmtId="2" fontId="8" fillId="2" borderId="0" xfId="0" applyNumberFormat="1" applyFont="1" applyFill="1" applyBorder="1"/>
    <xf numFmtId="2" fontId="2" fillId="3" borderId="0" xfId="0" applyNumberFormat="1" applyFont="1" applyFill="1" applyAlignment="1"/>
    <xf numFmtId="0" fontId="0" fillId="3" borderId="24" xfId="0" applyFill="1" applyBorder="1"/>
    <xf numFmtId="2" fontId="0" fillId="3" borderId="2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46" sqref="A46:XFD46"/>
    </sheetView>
  </sheetViews>
  <sheetFormatPr baseColWidth="10" defaultColWidth="11.5703125" defaultRowHeight="14.25" x14ac:dyDescent="0.2"/>
  <cols>
    <col min="1" max="1" width="17.7109375" style="39" customWidth="1"/>
    <col min="2" max="2" width="16.5703125" style="39" bestFit="1" customWidth="1"/>
    <col min="3" max="3" width="16.7109375" style="48" hidden="1" customWidth="1"/>
    <col min="4" max="4" width="15.140625" style="40" bestFit="1" customWidth="1"/>
    <col min="5" max="5" width="17.140625" style="40" bestFit="1" customWidth="1"/>
    <col min="6" max="6" width="17" style="40" customWidth="1"/>
    <col min="7" max="7" width="16.5703125" style="40" bestFit="1" customWidth="1"/>
    <col min="8" max="8" width="15.5703125" style="40" bestFit="1" customWidth="1"/>
    <col min="9" max="9" width="17.7109375" style="40" bestFit="1" customWidth="1"/>
    <col min="10" max="10" width="11.5703125" style="40"/>
    <col min="11" max="11" width="28.7109375" style="40" bestFit="1" customWidth="1"/>
    <col min="12" max="12" width="11.5703125" style="40"/>
    <col min="13" max="13" width="37.28515625" style="49" bestFit="1" customWidth="1"/>
    <col min="14" max="16384" width="11.5703125" style="40"/>
  </cols>
  <sheetData>
    <row r="1" spans="1:14" ht="23.25" thickBot="1" x14ac:dyDescent="0.35">
      <c r="B1" s="82" t="s">
        <v>32</v>
      </c>
      <c r="C1" s="83"/>
      <c r="D1" s="84"/>
      <c r="E1" s="85"/>
      <c r="G1" s="82" t="s">
        <v>33</v>
      </c>
      <c r="H1" s="83"/>
      <c r="I1" s="85"/>
      <c r="M1" s="40"/>
    </row>
    <row r="2" spans="1:14" ht="41.45" customHeight="1" thickBot="1" x14ac:dyDescent="0.25">
      <c r="B2" s="63" t="s">
        <v>4</v>
      </c>
      <c r="C2" s="52"/>
      <c r="D2" s="80" t="s">
        <v>50</v>
      </c>
      <c r="E2" s="81"/>
      <c r="F2" s="39"/>
      <c r="G2" s="63" t="s">
        <v>4</v>
      </c>
      <c r="H2" s="80" t="s">
        <v>50</v>
      </c>
      <c r="I2" s="81"/>
      <c r="M2" s="40"/>
    </row>
    <row r="3" spans="1:14" s="53" customFormat="1" ht="43.5" thickBot="1" x14ac:dyDescent="0.25">
      <c r="A3" s="57" t="s">
        <v>0</v>
      </c>
      <c r="B3" s="54" t="s">
        <v>5</v>
      </c>
      <c r="C3" s="62" t="s">
        <v>53</v>
      </c>
      <c r="D3" s="54" t="s">
        <v>48</v>
      </c>
      <c r="E3" s="54" t="s">
        <v>49</v>
      </c>
      <c r="F3" s="57" t="s">
        <v>0</v>
      </c>
      <c r="G3" s="54" t="s">
        <v>5</v>
      </c>
      <c r="H3" s="54" t="s">
        <v>48</v>
      </c>
      <c r="I3" s="54" t="s">
        <v>49</v>
      </c>
      <c r="K3" s="73" t="s">
        <v>59</v>
      </c>
      <c r="L3" s="73"/>
      <c r="M3" s="40"/>
      <c r="N3" s="40"/>
    </row>
    <row r="4" spans="1:14" x14ac:dyDescent="0.2">
      <c r="A4" s="56">
        <v>40</v>
      </c>
      <c r="B4" s="41">
        <f>PARAMETROS!B2</f>
        <v>1269.5279666666665</v>
      </c>
      <c r="C4" s="42"/>
      <c r="D4" s="43">
        <f>IF(B4&lt;=PARAMETROS!F$9,PARAMETROS!F$9*PARAMETROS!F$4,B4*PARAMETROS!F$4)</f>
        <v>392.28414169999996</v>
      </c>
      <c r="E4" s="43">
        <f>IF(B4&lt;=PARAMETROS!F$9,PARAMETROS!F$9*PARAMETROS!F$2,B4*PARAMETROS!F$2)</f>
        <v>392.28414169999996</v>
      </c>
      <c r="F4" s="56">
        <v>40</v>
      </c>
      <c r="G4" s="41">
        <f>PARAMETROS!C2</f>
        <v>3508.1357707916663</v>
      </c>
      <c r="H4" s="44">
        <f>IF(G4&gt;=PARAMETROS!F$8,PARAMETROS!F$8*PARAMETROS!F$4,G4*PARAMETROS!F$4)</f>
        <v>1084.0139531746249</v>
      </c>
      <c r="I4" s="44">
        <f>IF(G4&gt;=PARAMETROS!F$8,PARAMETROS!F$8*PARAMETROS!F$2,G4*PARAMETROS!F$2)</f>
        <v>1084.0139531746249</v>
      </c>
      <c r="K4" s="74" t="s">
        <v>60</v>
      </c>
      <c r="L4" s="75">
        <v>0.309</v>
      </c>
      <c r="M4" s="40"/>
    </row>
    <row r="5" spans="1:14" x14ac:dyDescent="0.2">
      <c r="A5" s="56">
        <v>39</v>
      </c>
      <c r="B5" s="41">
        <f>PRODUCT(B$4,A5)/A$4</f>
        <v>1237.7897674999999</v>
      </c>
      <c r="C5" s="42">
        <f>(A5/7*30)*$C$46</f>
        <v>1206.7714285714285</v>
      </c>
      <c r="D5" s="43">
        <f>IF(B5&lt;C5,C5*PARAMETROS!F$5,B5*PARAMETROS!F$5)</f>
        <v>382.47703815749998</v>
      </c>
      <c r="E5" s="43">
        <f>IF(B5&lt;C5,C5*PARAMETROS!F$3,B5*PARAMETROS!F$3)</f>
        <v>382.47703815749998</v>
      </c>
      <c r="F5" s="56">
        <v>39</v>
      </c>
      <c r="G5" s="41">
        <f>PRODUCT(G$4,F5)/F$4</f>
        <v>3420.4323765218746</v>
      </c>
      <c r="H5" s="44">
        <f>IF(G5&gt;=PARAMETROS!F$8,PARAMETROS!F$8*PARAMETROS!F$5,G5*PARAMETROS!F$5)</f>
        <v>1056.9136043452593</v>
      </c>
      <c r="I5" s="44">
        <f>IF(G5&gt;=PARAMETROS!F$8,PARAMETROS!F$8*PARAMETROS!F$3,G5*PARAMETROS!F$3)</f>
        <v>1056.9136043452593</v>
      </c>
      <c r="K5" s="74" t="s">
        <v>61</v>
      </c>
      <c r="L5" s="75">
        <v>0.309</v>
      </c>
      <c r="M5" s="40"/>
    </row>
    <row r="6" spans="1:14" x14ac:dyDescent="0.2">
      <c r="A6" s="56">
        <v>38</v>
      </c>
      <c r="B6" s="41">
        <f>PRODUCT(B$4,A6)/A$4</f>
        <v>1206.0515683333331</v>
      </c>
      <c r="C6" s="42">
        <f>(A6/7*30)*$C$46</f>
        <v>1175.8285714285714</v>
      </c>
      <c r="D6" s="43">
        <f>IF(B6&lt;C6,C6*PARAMETROS!F$5,B6*PARAMETROS!F$5)</f>
        <v>372.66993461499993</v>
      </c>
      <c r="E6" s="43">
        <f>IF(B6&lt;C6,C6*PARAMETROS!F$3,B6*PARAMETROS!F$3)</f>
        <v>372.66993461499993</v>
      </c>
      <c r="F6" s="56">
        <v>38</v>
      </c>
      <c r="G6" s="41">
        <f>PRODUCT(G$4,F6)/F$4</f>
        <v>3332.7289822520834</v>
      </c>
      <c r="H6" s="44">
        <f>IF(G6&gt;=PARAMETROS!F$8,PARAMETROS!F$8*PARAMETROS!F$5,G6*PARAMETROS!F$5)</f>
        <v>1029.8132555158938</v>
      </c>
      <c r="I6" s="44">
        <f>IF(G6&gt;=PARAMETROS!F$8,PARAMETROS!F$8*PARAMETROS!F$3,G6*PARAMETROS!F$3)</f>
        <v>1029.8132555158938</v>
      </c>
      <c r="K6" s="74" t="s">
        <v>62</v>
      </c>
      <c r="L6" s="75">
        <v>0.309</v>
      </c>
      <c r="M6" s="40"/>
    </row>
    <row r="7" spans="1:14" x14ac:dyDescent="0.2">
      <c r="A7" s="56">
        <v>37</v>
      </c>
      <c r="B7" s="41">
        <f t="shared" ref="B7:B43" si="0">PRODUCT(B$4,A7)/A$4</f>
        <v>1174.3133691666667</v>
      </c>
      <c r="C7" s="42">
        <f>(A7/7*30)*$C$46</f>
        <v>1144.8857142857141</v>
      </c>
      <c r="D7" s="43">
        <f>IF(B7&lt;C7,C7*PARAMETROS!F$5,B7*PARAMETROS!F$5)</f>
        <v>362.8628310725</v>
      </c>
      <c r="E7" s="43">
        <f>IF(B7&lt;C7,C7*PARAMETROS!F$3,B7*PARAMETROS!F$3)</f>
        <v>362.8628310725</v>
      </c>
      <c r="F7" s="56">
        <v>37</v>
      </c>
      <c r="G7" s="41">
        <f t="shared" ref="G7:G43" si="1">PRODUCT(G$4,F7)/F$4</f>
        <v>3245.0255879822917</v>
      </c>
      <c r="H7" s="44">
        <f>IF(G7&gt;=PARAMETROS!F$8,PARAMETROS!F$8*PARAMETROS!F$5,G7*PARAMETROS!F$5)</f>
        <v>1002.7129066865281</v>
      </c>
      <c r="I7" s="44">
        <f>IF(G7&gt;=PARAMETROS!F$8,PARAMETROS!F$8*PARAMETROS!F$3,G7*PARAMETROS!F$3)</f>
        <v>1002.7129066865281</v>
      </c>
      <c r="K7" s="74" t="s">
        <v>63</v>
      </c>
      <c r="L7" s="75">
        <v>0.309</v>
      </c>
      <c r="M7" s="40"/>
    </row>
    <row r="8" spans="1:14" x14ac:dyDescent="0.2">
      <c r="A8" s="56">
        <v>36</v>
      </c>
      <c r="B8" s="41">
        <f t="shared" si="0"/>
        <v>1142.5751699999998</v>
      </c>
      <c r="C8" s="42">
        <f>(A8/7*30)*$C$46</f>
        <v>1113.9428571428573</v>
      </c>
      <c r="D8" s="43">
        <f>IF(B8&lt;C8,C8*PARAMETROS!F$5,B8*PARAMETROS!F$5)</f>
        <v>353.05572752999996</v>
      </c>
      <c r="E8" s="43">
        <f>IF(B8&lt;C8,C8*PARAMETROS!F$3,B8*PARAMETROS!F$3)</f>
        <v>353.05572752999996</v>
      </c>
      <c r="F8" s="56">
        <v>36</v>
      </c>
      <c r="G8" s="41">
        <f t="shared" si="1"/>
        <v>3157.3221937124995</v>
      </c>
      <c r="H8" s="44">
        <f>IF(G8&gt;=PARAMETROS!F$8,PARAMETROS!F$8*PARAMETROS!F$5,G8*PARAMETROS!F$5)</f>
        <v>975.6125578571623</v>
      </c>
      <c r="I8" s="44">
        <f>IF(G8&gt;=PARAMETROS!F$8,PARAMETROS!F$8*PARAMETROS!F$3,G8*PARAMETROS!F$3)</f>
        <v>975.6125578571623</v>
      </c>
      <c r="M8" s="40"/>
    </row>
    <row r="9" spans="1:14" x14ac:dyDescent="0.2">
      <c r="A9" s="56">
        <v>35</v>
      </c>
      <c r="B9" s="41">
        <f t="shared" si="0"/>
        <v>1110.8369708333332</v>
      </c>
      <c r="C9" s="42">
        <f t="shared" ref="C9:C43" si="2">(A9/7*30)*$C$46</f>
        <v>1083</v>
      </c>
      <c r="D9" s="43">
        <f>IF(B9&lt;C9,C9*PARAMETROS!F$5,B9*PARAMETROS!F$5)</f>
        <v>343.24862398749997</v>
      </c>
      <c r="E9" s="43">
        <f>IF(B9&lt;C9,C9*PARAMETROS!F$3,B9*PARAMETROS!F$3)</f>
        <v>343.24862398749997</v>
      </c>
      <c r="F9" s="56">
        <v>35</v>
      </c>
      <c r="G9" s="41">
        <f t="shared" si="1"/>
        <v>3069.6187994427082</v>
      </c>
      <c r="H9" s="44">
        <f>IF(G9&gt;=PARAMETROS!F$8,PARAMETROS!F$8*PARAMETROS!F$5,G9*PARAMETROS!F$5)</f>
        <v>948.51220902779687</v>
      </c>
      <c r="I9" s="44">
        <f>IF(G9&gt;=PARAMETROS!F$8,PARAMETROS!F$8*PARAMETROS!F$3,G9*PARAMETROS!F$3)</f>
        <v>948.51220902779687</v>
      </c>
      <c r="M9" s="40"/>
    </row>
    <row r="10" spans="1:14" x14ac:dyDescent="0.2">
      <c r="A10" s="56">
        <v>34</v>
      </c>
      <c r="B10" s="41">
        <f t="shared" si="0"/>
        <v>1079.0987716666666</v>
      </c>
      <c r="C10" s="42">
        <f t="shared" si="2"/>
        <v>1052.0571428571427</v>
      </c>
      <c r="D10" s="43">
        <f>IF(B10&lt;C10,C10*PARAMETROS!F$5,B10*PARAMETROS!F$5)</f>
        <v>333.44152044499998</v>
      </c>
      <c r="E10" s="43">
        <f>IF(B10&lt;C10,C10*PARAMETROS!F$3,B10*PARAMETROS!F$3)</f>
        <v>333.44152044499998</v>
      </c>
      <c r="F10" s="56">
        <v>34</v>
      </c>
      <c r="G10" s="41">
        <f t="shared" si="1"/>
        <v>2981.9154051729165</v>
      </c>
      <c r="H10" s="44">
        <f>IF(G10&gt;=PARAMETROS!F$8,PARAMETROS!F$8*PARAMETROS!F$5,G10*PARAMETROS!F$5)</f>
        <v>921.41186019843121</v>
      </c>
      <c r="I10" s="44">
        <f>IF(G10&gt;=PARAMETROS!F$8,PARAMETROS!F$8*PARAMETROS!F$3,G10*PARAMETROS!F$3)</f>
        <v>921.41186019843121</v>
      </c>
      <c r="M10" s="40"/>
    </row>
    <row r="11" spans="1:14" x14ac:dyDescent="0.2">
      <c r="A11" s="56">
        <v>33</v>
      </c>
      <c r="B11" s="41">
        <f t="shared" si="0"/>
        <v>1047.3605725</v>
      </c>
      <c r="C11" s="42">
        <f t="shared" si="2"/>
        <v>1021.1142857142858</v>
      </c>
      <c r="D11" s="43">
        <f>IF(B11&lt;C11,C11*PARAMETROS!F$5,B11*PARAMETROS!F$5)</f>
        <v>323.63441690249999</v>
      </c>
      <c r="E11" s="43">
        <f>IF(B11&lt;C11,C11*PARAMETROS!F$3,B11*PARAMETROS!F$3)</f>
        <v>323.63441690249999</v>
      </c>
      <c r="F11" s="56">
        <v>33</v>
      </c>
      <c r="G11" s="41">
        <f t="shared" si="1"/>
        <v>2894.2120109031248</v>
      </c>
      <c r="H11" s="44">
        <f>IF(G11&gt;=PARAMETROS!F$8,PARAMETROS!F$8*PARAMETROS!F$5,G11*PARAMETROS!F$5)</f>
        <v>894.31151136906556</v>
      </c>
      <c r="I11" s="44">
        <f>IF(G11&gt;=PARAMETROS!F$8,PARAMETROS!F$8*PARAMETROS!F$3,G11*PARAMETROS!F$3)</f>
        <v>894.31151136906556</v>
      </c>
      <c r="M11" s="40"/>
    </row>
    <row r="12" spans="1:14" x14ac:dyDescent="0.2">
      <c r="A12" s="56">
        <v>32</v>
      </c>
      <c r="B12" s="41">
        <f t="shared" si="0"/>
        <v>1015.6223733333333</v>
      </c>
      <c r="C12" s="42">
        <f t="shared" si="2"/>
        <v>990.17142857142846</v>
      </c>
      <c r="D12" s="43">
        <f>IF(B12&lt;C12,C12*PARAMETROS!F$5,B12*PARAMETROS!F$5)</f>
        <v>313.82731335999995</v>
      </c>
      <c r="E12" s="43">
        <f>IF(B12&lt;C12,C12*PARAMETROS!F$3,B12*PARAMETROS!F$3)</f>
        <v>313.82731335999995</v>
      </c>
      <c r="F12" s="56">
        <v>32</v>
      </c>
      <c r="G12" s="41">
        <f t="shared" si="1"/>
        <v>2806.5086166333331</v>
      </c>
      <c r="H12" s="44">
        <f>IF(G12&gt;=PARAMETROS!F$8,PARAMETROS!F$8*PARAMETROS!F$5,G12*PARAMETROS!F$5)</f>
        <v>867.2111625396999</v>
      </c>
      <c r="I12" s="44">
        <f>IF(G12&gt;=PARAMETROS!F$8,PARAMETROS!F$8*PARAMETROS!F$3,G12*PARAMETROS!F$3)</f>
        <v>867.2111625396999</v>
      </c>
      <c r="M12" s="40"/>
    </row>
    <row r="13" spans="1:14" x14ac:dyDescent="0.2">
      <c r="A13" s="56">
        <v>31</v>
      </c>
      <c r="B13" s="41">
        <f t="shared" si="0"/>
        <v>983.88417416666653</v>
      </c>
      <c r="C13" s="42">
        <f t="shared" si="2"/>
        <v>959.2285714285714</v>
      </c>
      <c r="D13" s="43">
        <f>IF(B13&lt;C13,C13*PARAMETROS!F$5,B13*PARAMETROS!F$5)</f>
        <v>304.02020981749996</v>
      </c>
      <c r="E13" s="43">
        <f>IF(B13&lt;C13,C13*PARAMETROS!F$3,B13*PARAMETROS!F$3)</f>
        <v>304.02020981749996</v>
      </c>
      <c r="F13" s="56">
        <v>31</v>
      </c>
      <c r="G13" s="41">
        <f t="shared" si="1"/>
        <v>2718.8052223635414</v>
      </c>
      <c r="H13" s="44">
        <f>IF(G13&gt;=PARAMETROS!F$8,PARAMETROS!F$8*PARAMETROS!F$5,G13*PARAMETROS!F$5)</f>
        <v>840.11081371033424</v>
      </c>
      <c r="I13" s="44">
        <f>IF(G13&gt;=PARAMETROS!F$8,PARAMETROS!F$8*PARAMETROS!F$3,G13*PARAMETROS!F$3)</f>
        <v>840.11081371033424</v>
      </c>
      <c r="M13" s="40"/>
    </row>
    <row r="14" spans="1:14" x14ac:dyDescent="0.2">
      <c r="A14" s="56">
        <v>30</v>
      </c>
      <c r="B14" s="41">
        <f t="shared" si="0"/>
        <v>952.14597499999979</v>
      </c>
      <c r="C14" s="42">
        <f t="shared" si="2"/>
        <v>928.28571428571411</v>
      </c>
      <c r="D14" s="43">
        <f>IF(B14&lt;C14,C14*PARAMETROS!F$5,B14*PARAMETROS!F$5)</f>
        <v>294.21310627499992</v>
      </c>
      <c r="E14" s="43">
        <f>IF(B14&lt;C14,C14*PARAMETROS!F$3,B14*PARAMETROS!F$3)</f>
        <v>294.21310627499992</v>
      </c>
      <c r="F14" s="56">
        <v>30</v>
      </c>
      <c r="G14" s="41">
        <f t="shared" si="1"/>
        <v>2631.1018280937496</v>
      </c>
      <c r="H14" s="44">
        <f>IF(G14&gt;=PARAMETROS!F$8,PARAMETROS!F$8*PARAMETROS!F$5,G14*PARAMETROS!F$5)</f>
        <v>813.01046488096858</v>
      </c>
      <c r="I14" s="44">
        <f>IF(G14&gt;=PARAMETROS!F$8,PARAMETROS!F$8*PARAMETROS!F$3,G14*PARAMETROS!F$3)</f>
        <v>813.01046488096858</v>
      </c>
      <c r="M14" s="40"/>
    </row>
    <row r="15" spans="1:14" x14ac:dyDescent="0.2">
      <c r="A15" s="56">
        <v>29</v>
      </c>
      <c r="B15" s="41">
        <f t="shared" si="0"/>
        <v>920.40777583333329</v>
      </c>
      <c r="C15" s="42">
        <f t="shared" si="2"/>
        <v>897.34285714285716</v>
      </c>
      <c r="D15" s="43">
        <f>IF(B15&lt;C15,C15*PARAMETROS!F$5,B15*PARAMETROS!F$5)</f>
        <v>284.40600273249999</v>
      </c>
      <c r="E15" s="43">
        <f>IF(B15&lt;C15,C15*PARAMETROS!F$3,B15*PARAMETROS!F$3)</f>
        <v>284.40600273249999</v>
      </c>
      <c r="F15" s="56">
        <v>29</v>
      </c>
      <c r="G15" s="41">
        <f t="shared" si="1"/>
        <v>2543.3984338239579</v>
      </c>
      <c r="H15" s="44">
        <f>IF(G15&gt;=PARAMETROS!F$8,PARAMETROS!F$8*PARAMETROS!F$5,G15*PARAMETROS!F$5)</f>
        <v>785.91011605160304</v>
      </c>
      <c r="I15" s="44">
        <f>IF(G15&gt;=PARAMETROS!F$8,PARAMETROS!F$8*PARAMETROS!F$3,G15*PARAMETROS!F$3)</f>
        <v>785.91011605160304</v>
      </c>
      <c r="M15" s="40"/>
    </row>
    <row r="16" spans="1:14" x14ac:dyDescent="0.2">
      <c r="A16" s="56">
        <v>28</v>
      </c>
      <c r="B16" s="41">
        <f t="shared" si="0"/>
        <v>888.66957666666656</v>
      </c>
      <c r="C16" s="42">
        <f t="shared" si="2"/>
        <v>866.4</v>
      </c>
      <c r="D16" s="43">
        <f>IF(B16&lt;C16,C16*PARAMETROS!F$5,B16*PARAMETROS!F$5)</f>
        <v>274.59889918999994</v>
      </c>
      <c r="E16" s="43">
        <f>IF(B16&lt;C16,C16*PARAMETROS!F$3,B16*PARAMETROS!F$3)</f>
        <v>274.59889918999994</v>
      </c>
      <c r="F16" s="56">
        <v>28</v>
      </c>
      <c r="G16" s="41">
        <f t="shared" si="1"/>
        <v>2455.6950395541667</v>
      </c>
      <c r="H16" s="44">
        <f>IF(G16&gt;=PARAMETROS!F$8,PARAMETROS!F$8*PARAMETROS!F$5,G16*PARAMETROS!F$5)</f>
        <v>758.8097672222375</v>
      </c>
      <c r="I16" s="44">
        <f>IF(G16&gt;=PARAMETROS!F$8,PARAMETROS!F$8*PARAMETROS!F$3,G16*PARAMETROS!F$3)</f>
        <v>758.8097672222375</v>
      </c>
      <c r="M16" s="40"/>
    </row>
    <row r="17" spans="1:13" x14ac:dyDescent="0.2">
      <c r="A17" s="56">
        <v>27</v>
      </c>
      <c r="B17" s="41">
        <f t="shared" si="0"/>
        <v>856.93137749999983</v>
      </c>
      <c r="C17" s="42">
        <f t="shared" si="2"/>
        <v>835.45714285714291</v>
      </c>
      <c r="D17" s="43">
        <f>IF(B17&lt;C17,C17*PARAMETROS!F$5,B17*PARAMETROS!F$5)</f>
        <v>264.79179564749995</v>
      </c>
      <c r="E17" s="43">
        <f>IF(B17&lt;C17,C17*PARAMETROS!F$3,B17*PARAMETROS!F$3)</f>
        <v>264.79179564749995</v>
      </c>
      <c r="F17" s="56">
        <v>27</v>
      </c>
      <c r="G17" s="41">
        <f t="shared" si="1"/>
        <v>2367.9916452843745</v>
      </c>
      <c r="H17" s="44">
        <f>IF(G17&gt;=PARAMETROS!F$8,PARAMETROS!F$8*PARAMETROS!F$5,G17*PARAMETROS!F$5)</f>
        <v>731.70941839287173</v>
      </c>
      <c r="I17" s="44">
        <f>IF(G17&gt;=PARAMETROS!F$8,PARAMETROS!F$8*PARAMETROS!F$3,G17*PARAMETROS!F$3)</f>
        <v>731.70941839287173</v>
      </c>
      <c r="M17" s="40"/>
    </row>
    <row r="18" spans="1:13" x14ac:dyDescent="0.2">
      <c r="A18" s="56">
        <v>26</v>
      </c>
      <c r="B18" s="41">
        <f t="shared" si="0"/>
        <v>825.19317833333332</v>
      </c>
      <c r="C18" s="42">
        <f t="shared" si="2"/>
        <v>804.51428571428573</v>
      </c>
      <c r="D18" s="43">
        <f>IF(B18&lt;C18,C18*PARAMETROS!F$5,B18*PARAMETROS!F$5)</f>
        <v>254.98469210499999</v>
      </c>
      <c r="E18" s="43">
        <f>IF(B18&lt;C18,C18*PARAMETROS!F$3,B18*PARAMETROS!F$3)</f>
        <v>254.98469210499999</v>
      </c>
      <c r="F18" s="56">
        <v>26</v>
      </c>
      <c r="G18" s="41">
        <f t="shared" si="1"/>
        <v>2280.2882510145832</v>
      </c>
      <c r="H18" s="44">
        <f>IF(G18&gt;=PARAMETROS!F$8,PARAMETROS!F$8*PARAMETROS!F$5,G18*PARAMETROS!F$5)</f>
        <v>704.60906956350618</v>
      </c>
      <c r="I18" s="44">
        <f>IF(G18&gt;=PARAMETROS!F$8,PARAMETROS!F$8*PARAMETROS!F$3,G18*PARAMETROS!F$3)</f>
        <v>704.60906956350618</v>
      </c>
      <c r="M18" s="40"/>
    </row>
    <row r="19" spans="1:13" x14ac:dyDescent="0.2">
      <c r="A19" s="56">
        <v>25</v>
      </c>
      <c r="B19" s="41">
        <f t="shared" si="0"/>
        <v>793.45497916666659</v>
      </c>
      <c r="C19" s="42">
        <f t="shared" si="2"/>
        <v>773.57142857142867</v>
      </c>
      <c r="D19" s="43">
        <f>IF(B19&lt;C19,C19*PARAMETROS!F$5,B19*PARAMETROS!F$5)</f>
        <v>245.17758856249998</v>
      </c>
      <c r="E19" s="43">
        <f>IF(B19&lt;C19,C19*PARAMETROS!F$3,B19*PARAMETROS!F$3)</f>
        <v>245.17758856249998</v>
      </c>
      <c r="F19" s="56">
        <v>25</v>
      </c>
      <c r="G19" s="41">
        <f t="shared" si="1"/>
        <v>2192.5848567447915</v>
      </c>
      <c r="H19" s="44">
        <f>IF(G19&gt;=PARAMETROS!F$8,PARAMETROS!F$8*PARAMETROS!F$5,G19*PARAMETROS!F$5)</f>
        <v>677.50872073414052</v>
      </c>
      <c r="I19" s="44">
        <f>IF(G19&gt;=PARAMETROS!F$8,PARAMETROS!F$8*PARAMETROS!F$3,G19*PARAMETROS!F$3)</f>
        <v>677.50872073414052</v>
      </c>
      <c r="M19" s="40"/>
    </row>
    <row r="20" spans="1:13" x14ac:dyDescent="0.2">
      <c r="A20" s="56">
        <v>24</v>
      </c>
      <c r="B20" s="41">
        <f t="shared" si="0"/>
        <v>761.71677999999997</v>
      </c>
      <c r="C20" s="42">
        <f t="shared" si="2"/>
        <v>742.62857142857138</v>
      </c>
      <c r="D20" s="43">
        <f>IF(B20&lt;C20,C20*PARAMETROS!F$5,B20*PARAMETROS!F$5)</f>
        <v>235.37048501999999</v>
      </c>
      <c r="E20" s="43">
        <f>IF(B20&lt;C20,C20*PARAMETROS!F$3,B20*PARAMETROS!F$3)</f>
        <v>235.37048501999999</v>
      </c>
      <c r="F20" s="56">
        <v>24</v>
      </c>
      <c r="G20" s="41">
        <f t="shared" si="1"/>
        <v>2104.8814624749998</v>
      </c>
      <c r="H20" s="44">
        <f>IF(G20&gt;=PARAMETROS!F$8,PARAMETROS!F$8*PARAMETROS!F$5,G20*PARAMETROS!F$5)</f>
        <v>650.40837190477498</v>
      </c>
      <c r="I20" s="44">
        <f>IF(G20&gt;=PARAMETROS!F$8,PARAMETROS!F$8*PARAMETROS!F$3,G20*PARAMETROS!F$3)</f>
        <v>650.40837190477498</v>
      </c>
      <c r="M20" s="40"/>
    </row>
    <row r="21" spans="1:13" x14ac:dyDescent="0.2">
      <c r="A21" s="56">
        <v>23</v>
      </c>
      <c r="B21" s="41">
        <f t="shared" si="0"/>
        <v>729.97858083333324</v>
      </c>
      <c r="C21" s="42">
        <f t="shared" si="2"/>
        <v>711.6857142857142</v>
      </c>
      <c r="D21" s="43">
        <f>IF(B21&lt;C21,C21*PARAMETROS!F$5,B21*PARAMETROS!F$5)</f>
        <v>225.56338147749997</v>
      </c>
      <c r="E21" s="43">
        <f>IF(B21&lt;C21,C21*PARAMETROS!F$3,B21*PARAMETROS!F$3)</f>
        <v>225.56338147749997</v>
      </c>
      <c r="F21" s="56">
        <v>23</v>
      </c>
      <c r="G21" s="41">
        <f t="shared" si="1"/>
        <v>2017.1780682052081</v>
      </c>
      <c r="H21" s="44">
        <f>IF(G21&gt;=PARAMETROS!F$8,PARAMETROS!F$8*PARAMETROS!F$5,G21*PARAMETROS!F$5)</f>
        <v>623.30802307540932</v>
      </c>
      <c r="I21" s="44">
        <f>IF(G21&gt;=PARAMETROS!F$8,PARAMETROS!F$8*PARAMETROS!F$3,G21*PARAMETROS!F$3)</f>
        <v>623.30802307540932</v>
      </c>
      <c r="M21" s="40"/>
    </row>
    <row r="22" spans="1:13" x14ac:dyDescent="0.2">
      <c r="A22" s="56">
        <v>22</v>
      </c>
      <c r="B22" s="41">
        <f t="shared" si="0"/>
        <v>698.24038166666662</v>
      </c>
      <c r="C22" s="42">
        <f t="shared" si="2"/>
        <v>680.74285714285702</v>
      </c>
      <c r="D22" s="43">
        <f>IF(B22&lt;C22,C22*PARAMETROS!F$5,B22*PARAMETROS!F$5)</f>
        <v>215.75627793499999</v>
      </c>
      <c r="E22" s="43">
        <f>IF(B22&lt;C22,C22*PARAMETROS!F$3,B22*PARAMETROS!F$3)</f>
        <v>215.75627793499999</v>
      </c>
      <c r="F22" s="56">
        <v>22</v>
      </c>
      <c r="G22" s="41">
        <f t="shared" si="1"/>
        <v>1929.4746739354166</v>
      </c>
      <c r="H22" s="44">
        <f>IF(G22&gt;=PARAMETROS!F$8,PARAMETROS!F$8*PARAMETROS!F$5,G22*PARAMETROS!F$5)</f>
        <v>596.20767424604378</v>
      </c>
      <c r="I22" s="44">
        <f>IF(G22&gt;=PARAMETROS!F$8,PARAMETROS!F$8*PARAMETROS!F$3,G22*PARAMETROS!F$3)</f>
        <v>596.20767424604378</v>
      </c>
      <c r="M22" s="40"/>
    </row>
    <row r="23" spans="1:13" x14ac:dyDescent="0.2">
      <c r="A23" s="56">
        <v>21</v>
      </c>
      <c r="B23" s="41">
        <f t="shared" si="0"/>
        <v>666.5021825</v>
      </c>
      <c r="C23" s="42">
        <f t="shared" si="2"/>
        <v>649.79999999999995</v>
      </c>
      <c r="D23" s="43">
        <f>IF(B23&lt;C23,C23*PARAMETROS!F$5,B23*PARAMETROS!F$5)</f>
        <v>205.9491743925</v>
      </c>
      <c r="E23" s="43">
        <f>IF(B23&lt;C23,C23*PARAMETROS!F$3,B23*PARAMETROS!F$3)</f>
        <v>205.9491743925</v>
      </c>
      <c r="F23" s="56">
        <v>21</v>
      </c>
      <c r="G23" s="41">
        <f t="shared" si="1"/>
        <v>1841.7712796656247</v>
      </c>
      <c r="H23" s="44">
        <f>IF(G23&gt;=PARAMETROS!F$8,PARAMETROS!F$8*PARAMETROS!F$5,G23*PARAMETROS!F$5)</f>
        <v>569.10732541667801</v>
      </c>
      <c r="I23" s="44">
        <f>IF(G23&gt;=PARAMETROS!F$8,PARAMETROS!F$8*PARAMETROS!F$3,G23*PARAMETROS!F$3)</f>
        <v>569.10732541667801</v>
      </c>
      <c r="M23" s="40"/>
    </row>
    <row r="24" spans="1:13" x14ac:dyDescent="0.2">
      <c r="A24" s="56">
        <v>20</v>
      </c>
      <c r="B24" s="41">
        <f t="shared" si="0"/>
        <v>634.76398333333327</v>
      </c>
      <c r="C24" s="42">
        <f t="shared" si="2"/>
        <v>618.85714285714289</v>
      </c>
      <c r="D24" s="43">
        <f>IF(B24&lt;C24,C24*PARAMETROS!F$5,B24*PARAMETROS!F$5)</f>
        <v>196.14207084999998</v>
      </c>
      <c r="E24" s="43">
        <f>IF(B24&lt;C24,C24*PARAMETROS!F$3,B24*PARAMETROS!F$3)</f>
        <v>196.14207084999998</v>
      </c>
      <c r="F24" s="56">
        <v>20</v>
      </c>
      <c r="G24" s="41">
        <f t="shared" si="1"/>
        <v>1754.0678853958332</v>
      </c>
      <c r="H24" s="44">
        <f>IF(G24&gt;=PARAMETROS!F$8,PARAMETROS!F$8*PARAMETROS!F$5,G24*PARAMETROS!F$5)</f>
        <v>542.00697658731247</v>
      </c>
      <c r="I24" s="44">
        <f>IF(G24&gt;=PARAMETROS!F$8,PARAMETROS!F$8*PARAMETROS!F$3,G24*PARAMETROS!F$3)</f>
        <v>542.00697658731247</v>
      </c>
      <c r="M24" s="40"/>
    </row>
    <row r="25" spans="1:13" x14ac:dyDescent="0.2">
      <c r="A25" s="56">
        <v>19</v>
      </c>
      <c r="B25" s="41">
        <f t="shared" si="0"/>
        <v>603.02578416666654</v>
      </c>
      <c r="C25" s="42">
        <f t="shared" si="2"/>
        <v>587.91428571428571</v>
      </c>
      <c r="D25" s="43">
        <f>IF(B25&lt;C25,C25*PARAMETROS!F$5,B25*PARAMETROS!F$5)</f>
        <v>186.33496730749997</v>
      </c>
      <c r="E25" s="43">
        <f>IF(B25&lt;C25,C25*PARAMETROS!F$3,B25*PARAMETROS!F$3)</f>
        <v>186.33496730749997</v>
      </c>
      <c r="F25" s="56">
        <v>19</v>
      </c>
      <c r="G25" s="41">
        <f t="shared" si="1"/>
        <v>1666.3644911260417</v>
      </c>
      <c r="H25" s="44">
        <f>IF(G25&gt;=PARAMETROS!F$8,PARAMETROS!F$8*PARAMETROS!F$5,G25*PARAMETROS!F$5)</f>
        <v>514.90662775794692</v>
      </c>
      <c r="I25" s="44">
        <f>IF(G25&gt;=PARAMETROS!F$8,PARAMETROS!F$8*PARAMETROS!F$3,G25*PARAMETROS!F$3)</f>
        <v>514.90662775794692</v>
      </c>
      <c r="M25" s="40"/>
    </row>
    <row r="26" spans="1:13" x14ac:dyDescent="0.2">
      <c r="A26" s="56">
        <v>18</v>
      </c>
      <c r="B26" s="41">
        <f t="shared" si="0"/>
        <v>571.28758499999992</v>
      </c>
      <c r="C26" s="42">
        <f t="shared" si="2"/>
        <v>556.97142857142865</v>
      </c>
      <c r="D26" s="43">
        <f>IF(B26&lt;C26,C26*PARAMETROS!F$5,B26*PARAMETROS!F$5)</f>
        <v>176.52786376499998</v>
      </c>
      <c r="E26" s="43">
        <f>IF(B26&lt;C26,C26*PARAMETROS!F$3,B26*PARAMETROS!F$3)</f>
        <v>176.52786376499998</v>
      </c>
      <c r="F26" s="56">
        <v>18</v>
      </c>
      <c r="G26" s="41">
        <f t="shared" si="1"/>
        <v>1578.6610968562497</v>
      </c>
      <c r="H26" s="44">
        <f>IF(G26&gt;=PARAMETROS!F$8,PARAMETROS!F$8*PARAMETROS!F$5,G26*PARAMETROS!F$5)</f>
        <v>487.80627892858115</v>
      </c>
      <c r="I26" s="44">
        <f>IF(G26&gt;=PARAMETROS!F$8,PARAMETROS!F$8*PARAMETROS!F$3,G26*PARAMETROS!F$3)</f>
        <v>487.80627892858115</v>
      </c>
      <c r="M26" s="40"/>
    </row>
    <row r="27" spans="1:13" x14ac:dyDescent="0.2">
      <c r="A27" s="56">
        <v>17</v>
      </c>
      <c r="B27" s="41">
        <f t="shared" si="0"/>
        <v>539.5493858333333</v>
      </c>
      <c r="C27" s="42">
        <f t="shared" si="2"/>
        <v>526.02857142857135</v>
      </c>
      <c r="D27" s="43">
        <f>IF(B27&lt;C27,C27*PARAMETROS!F$5,B27*PARAMETROS!F$5)</f>
        <v>166.72076022249999</v>
      </c>
      <c r="E27" s="43">
        <f>IF(B27&lt;C27,C27*PARAMETROS!F$3,B27*PARAMETROS!F$3)</f>
        <v>166.72076022249999</v>
      </c>
      <c r="F27" s="56">
        <v>17</v>
      </c>
      <c r="G27" s="41">
        <f t="shared" si="1"/>
        <v>1490.9577025864583</v>
      </c>
      <c r="H27" s="44">
        <f>IF(G27&gt;=PARAMETROS!F$8,PARAMETROS!F$8*PARAMETROS!F$5,G27*PARAMETROS!F$5)</f>
        <v>460.70593009921561</v>
      </c>
      <c r="I27" s="44">
        <f>IF(G27&gt;=PARAMETROS!F$8,PARAMETROS!F$8*PARAMETROS!F$3,G27*PARAMETROS!F$3)</f>
        <v>460.70593009921561</v>
      </c>
      <c r="M27" s="40"/>
    </row>
    <row r="28" spans="1:13" x14ac:dyDescent="0.2">
      <c r="A28" s="56">
        <v>16</v>
      </c>
      <c r="B28" s="41">
        <f t="shared" si="0"/>
        <v>507.81118666666663</v>
      </c>
      <c r="C28" s="42">
        <f t="shared" si="2"/>
        <v>495.08571428571423</v>
      </c>
      <c r="D28" s="43">
        <f>IF(B28&lt;C28,C28*PARAMETROS!F$5,B28*PARAMETROS!F$5)</f>
        <v>156.91365667999997</v>
      </c>
      <c r="E28" s="43">
        <f>IF(B28&lt;C28,C28*PARAMETROS!F$3,B28*PARAMETROS!F$3)</f>
        <v>156.91365667999997</v>
      </c>
      <c r="F28" s="56">
        <v>16</v>
      </c>
      <c r="G28" s="41">
        <f t="shared" si="1"/>
        <v>1403.2543083166665</v>
      </c>
      <c r="H28" s="44">
        <f>IF(G28&gt;=PARAMETROS!F$8,PARAMETROS!F$8*PARAMETROS!F$5,G28*PARAMETROS!F$5)</f>
        <v>433.60558126984995</v>
      </c>
      <c r="I28" s="44">
        <f>IF(G28&gt;=PARAMETROS!F$8,PARAMETROS!F$8*PARAMETROS!F$3,G28*PARAMETROS!F$3)</f>
        <v>433.60558126984995</v>
      </c>
      <c r="M28" s="40"/>
    </row>
    <row r="29" spans="1:13" x14ac:dyDescent="0.2">
      <c r="A29" s="56">
        <v>15</v>
      </c>
      <c r="B29" s="41">
        <f t="shared" si="0"/>
        <v>476.0729874999999</v>
      </c>
      <c r="C29" s="42">
        <f t="shared" si="2"/>
        <v>464.14285714285705</v>
      </c>
      <c r="D29" s="43">
        <f>IF(B29&lt;C29,C29*PARAMETROS!F$5,B29*PARAMETROS!F$5)</f>
        <v>147.10655313749996</v>
      </c>
      <c r="E29" s="43">
        <f>IF(B29&lt;C29,C29*PARAMETROS!F$3,B29*PARAMETROS!F$3)</f>
        <v>147.10655313749996</v>
      </c>
      <c r="F29" s="56">
        <v>15</v>
      </c>
      <c r="G29" s="41">
        <f t="shared" si="1"/>
        <v>1315.5509140468748</v>
      </c>
      <c r="H29" s="44">
        <f>IF(G29&gt;=PARAMETROS!F$8,PARAMETROS!F$8*PARAMETROS!F$5,G29*PARAMETROS!F$5)</f>
        <v>406.50523244048429</v>
      </c>
      <c r="I29" s="44">
        <f>IF(G29&gt;=PARAMETROS!F$8,PARAMETROS!F$8*PARAMETROS!F$3,G29*PARAMETROS!F$3)</f>
        <v>406.50523244048429</v>
      </c>
      <c r="M29" s="40"/>
    </row>
    <row r="30" spans="1:13" x14ac:dyDescent="0.2">
      <c r="A30" s="56">
        <v>14</v>
      </c>
      <c r="B30" s="41">
        <f t="shared" si="0"/>
        <v>444.33478833333328</v>
      </c>
      <c r="C30" s="42">
        <f t="shared" si="2"/>
        <v>433.2</v>
      </c>
      <c r="D30" s="43">
        <f>IF(B30&lt;C30,C30*PARAMETROS!F$5,B30*PARAMETROS!F$5)</f>
        <v>137.29944959499997</v>
      </c>
      <c r="E30" s="43">
        <f>IF(B30&lt;C30,C30*PARAMETROS!F$3,B30*PARAMETROS!F$3)</f>
        <v>137.29944959499997</v>
      </c>
      <c r="F30" s="56">
        <v>14</v>
      </c>
      <c r="G30" s="41">
        <f t="shared" si="1"/>
        <v>1227.8475197770833</v>
      </c>
      <c r="H30" s="44">
        <f>IF(G30&gt;=PARAMETROS!F$8,PARAMETROS!F$8*PARAMETROS!F$5,G30*PARAMETROS!F$5)</f>
        <v>379.40488361111875</v>
      </c>
      <c r="I30" s="44">
        <f>IF(G30&gt;=PARAMETROS!F$8,PARAMETROS!F$8*PARAMETROS!F$3,G30*PARAMETROS!F$3)</f>
        <v>379.40488361111875</v>
      </c>
      <c r="M30" s="40"/>
    </row>
    <row r="31" spans="1:13" x14ac:dyDescent="0.2">
      <c r="A31" s="56">
        <v>13</v>
      </c>
      <c r="B31" s="41">
        <f t="shared" si="0"/>
        <v>412.59658916666666</v>
      </c>
      <c r="C31" s="42">
        <f t="shared" si="2"/>
        <v>402.25714285714287</v>
      </c>
      <c r="D31" s="43">
        <f>IF(B31&lt;C31,C31*PARAMETROS!F$5,B31*PARAMETROS!F$5)</f>
        <v>127.4923460525</v>
      </c>
      <c r="E31" s="43">
        <f>IF(B31&lt;C31,C31*PARAMETROS!F$3,B31*PARAMETROS!F$3)</f>
        <v>127.4923460525</v>
      </c>
      <c r="F31" s="56">
        <v>13</v>
      </c>
      <c r="G31" s="41">
        <f t="shared" si="1"/>
        <v>1140.1441255072916</v>
      </c>
      <c r="H31" s="44">
        <f>IF(G31&gt;=PARAMETROS!F$8,PARAMETROS!F$8*PARAMETROS!F$5,G31*PARAMETROS!F$5)</f>
        <v>352.30453478175309</v>
      </c>
      <c r="I31" s="44">
        <f>IF(G31&gt;=PARAMETROS!F$8,PARAMETROS!F$8*PARAMETROS!F$3,G31*PARAMETROS!F$3)</f>
        <v>352.30453478175309</v>
      </c>
      <c r="M31" s="40"/>
    </row>
    <row r="32" spans="1:13" x14ac:dyDescent="0.2">
      <c r="A32" s="56">
        <v>12</v>
      </c>
      <c r="B32" s="41">
        <f t="shared" si="0"/>
        <v>380.85838999999999</v>
      </c>
      <c r="C32" s="42">
        <f t="shared" si="2"/>
        <v>371.31428571428569</v>
      </c>
      <c r="D32" s="43">
        <f>IF(B32&lt;C32,C32*PARAMETROS!F$5,B32*PARAMETROS!F$5)</f>
        <v>117.68524250999999</v>
      </c>
      <c r="E32" s="43">
        <f>IF(B32&lt;C32,C32*PARAMETROS!F$3,B32*PARAMETROS!F$3)</f>
        <v>117.68524250999999</v>
      </c>
      <c r="F32" s="56">
        <v>12</v>
      </c>
      <c r="G32" s="41">
        <f t="shared" si="1"/>
        <v>1052.4407312374999</v>
      </c>
      <c r="H32" s="44">
        <f>IF(G32&gt;=PARAMETROS!F$8,PARAMETROS!F$8*PARAMETROS!F$5,G32*PARAMETROS!F$5)</f>
        <v>325.20418595238749</v>
      </c>
      <c r="I32" s="44">
        <f>IF(G32&gt;=PARAMETROS!F$8,PARAMETROS!F$8*PARAMETROS!F$3,G32*PARAMETROS!F$3)</f>
        <v>325.20418595238749</v>
      </c>
      <c r="M32" s="40"/>
    </row>
    <row r="33" spans="1:13" x14ac:dyDescent="0.2">
      <c r="A33" s="56">
        <v>11</v>
      </c>
      <c r="B33" s="41">
        <f t="shared" si="0"/>
        <v>349.12019083333331</v>
      </c>
      <c r="C33" s="42">
        <f t="shared" si="2"/>
        <v>340.37142857142851</v>
      </c>
      <c r="D33" s="43">
        <f>IF(B33&lt;C33,C33*PARAMETROS!F$5,B33*PARAMETROS!F$5)</f>
        <v>107.87813896749999</v>
      </c>
      <c r="E33" s="43">
        <f>IF(B33&lt;C33,C33*PARAMETROS!F$3,B33*PARAMETROS!F$3)</f>
        <v>107.87813896749999</v>
      </c>
      <c r="F33" s="56">
        <v>11</v>
      </c>
      <c r="G33" s="41">
        <f t="shared" si="1"/>
        <v>964.7373369677083</v>
      </c>
      <c r="H33" s="44">
        <f>IF(G33&gt;=PARAMETROS!F$8,PARAMETROS!F$8*PARAMETROS!F$5,G33*PARAMETROS!F$5)</f>
        <v>298.10383712302189</v>
      </c>
      <c r="I33" s="44">
        <f>IF(G33&gt;=PARAMETROS!F$8,PARAMETROS!F$8*PARAMETROS!F$3,G33*PARAMETROS!F$3)</f>
        <v>298.10383712302189</v>
      </c>
      <c r="M33" s="40"/>
    </row>
    <row r="34" spans="1:13" x14ac:dyDescent="0.2">
      <c r="A34" s="56">
        <v>10</v>
      </c>
      <c r="B34" s="41">
        <f t="shared" si="0"/>
        <v>317.38199166666664</v>
      </c>
      <c r="C34" s="42">
        <f t="shared" si="2"/>
        <v>309.42857142857144</v>
      </c>
      <c r="D34" s="43">
        <f>IF(B34&lt;C34,C34*PARAMETROS!F$5,B34*PARAMETROS!F$5)</f>
        <v>98.071035424999991</v>
      </c>
      <c r="E34" s="43">
        <f>IF(B34&lt;C34,C34*PARAMETROS!F$3,B34*PARAMETROS!F$3)</f>
        <v>98.071035424999991</v>
      </c>
      <c r="F34" s="56">
        <v>10</v>
      </c>
      <c r="G34" s="41">
        <f t="shared" si="1"/>
        <v>877.03394269791659</v>
      </c>
      <c r="H34" s="44">
        <f>IF(G34&gt;=PARAMETROS!F$8,PARAMETROS!F$8*PARAMETROS!F$5,G34*PARAMETROS!F$5)</f>
        <v>271.00348829365623</v>
      </c>
      <c r="I34" s="44">
        <f>IF(G34&gt;=PARAMETROS!F$8,PARAMETROS!F$8*PARAMETROS!F$3,G34*PARAMETROS!F$3)</f>
        <v>271.00348829365623</v>
      </c>
      <c r="M34" s="40"/>
    </row>
    <row r="35" spans="1:13" x14ac:dyDescent="0.2">
      <c r="A35" s="56">
        <v>9</v>
      </c>
      <c r="B35" s="41">
        <f t="shared" si="0"/>
        <v>285.64379249999996</v>
      </c>
      <c r="C35" s="42">
        <f t="shared" si="2"/>
        <v>278.48571428571432</v>
      </c>
      <c r="D35" s="43">
        <f>IF(B35&lt;C35,C35*PARAMETROS!F$5,B35*PARAMETROS!F$5)</f>
        <v>88.263931882499989</v>
      </c>
      <c r="E35" s="43">
        <f>IF(B35&lt;C35,C35*PARAMETROS!F$3,B35*PARAMETROS!F$3)</f>
        <v>88.263931882499989</v>
      </c>
      <c r="F35" s="56">
        <v>9</v>
      </c>
      <c r="G35" s="41">
        <f t="shared" si="1"/>
        <v>789.33054842812487</v>
      </c>
      <c r="H35" s="44">
        <f>IF(G35&gt;=PARAMETROS!F$8,PARAMETROS!F$8*PARAMETROS!F$5,G35*PARAMETROS!F$5)</f>
        <v>243.90313946429058</v>
      </c>
      <c r="I35" s="44">
        <f>IF(G35&gt;=PARAMETROS!F$8,PARAMETROS!F$8*PARAMETROS!F$3,G35*PARAMETROS!F$3)</f>
        <v>243.90313946429058</v>
      </c>
      <c r="M35" s="40"/>
    </row>
    <row r="36" spans="1:13" x14ac:dyDescent="0.2">
      <c r="A36" s="56">
        <v>8</v>
      </c>
      <c r="B36" s="41">
        <f t="shared" si="0"/>
        <v>253.90559333333331</v>
      </c>
      <c r="C36" s="42">
        <f t="shared" si="2"/>
        <v>247.54285714285712</v>
      </c>
      <c r="D36" s="43">
        <f>IF(B36&lt;C36,C36*PARAMETROS!F$5,B36*PARAMETROS!F$5)</f>
        <v>78.456828339999987</v>
      </c>
      <c r="E36" s="43">
        <f>IF(B36&lt;C36,C36*PARAMETROS!F$3,B36*PARAMETROS!F$3)</f>
        <v>78.456828339999987</v>
      </c>
      <c r="F36" s="56">
        <v>8</v>
      </c>
      <c r="G36" s="41">
        <f t="shared" si="1"/>
        <v>701.62715415833327</v>
      </c>
      <c r="H36" s="44">
        <f>IF(G36&gt;=PARAMETROS!F$8,PARAMETROS!F$8*PARAMETROS!F$5,G36*PARAMETROS!F$5)</f>
        <v>216.80279063492497</v>
      </c>
      <c r="I36" s="44">
        <f>IF(G36&gt;=PARAMETROS!F$8,PARAMETROS!F$8*PARAMETROS!F$3,G36*PARAMETROS!F$3)</f>
        <v>216.80279063492497</v>
      </c>
      <c r="M36" s="40"/>
    </row>
    <row r="37" spans="1:13" x14ac:dyDescent="0.2">
      <c r="A37" s="56">
        <v>7</v>
      </c>
      <c r="B37" s="41">
        <f t="shared" si="0"/>
        <v>222.16739416666664</v>
      </c>
      <c r="C37" s="42">
        <f t="shared" si="2"/>
        <v>216.6</v>
      </c>
      <c r="D37" s="43">
        <f>IF(B37&lt;C37,C37*PARAMETROS!F$5,B37*PARAMETROS!F$5)</f>
        <v>68.649724797499985</v>
      </c>
      <c r="E37" s="43">
        <f>IF(B37&lt;C37,C37*PARAMETROS!F$3,B37*PARAMETROS!F$3)</f>
        <v>68.649724797499985</v>
      </c>
      <c r="F37" s="56">
        <v>7</v>
      </c>
      <c r="G37" s="41">
        <f t="shared" si="1"/>
        <v>613.92375988854167</v>
      </c>
      <c r="H37" s="44">
        <f>IF(G37&gt;=PARAMETROS!F$8,PARAMETROS!F$8*PARAMETROS!F$5,G37*PARAMETROS!F$5)</f>
        <v>189.70244180555937</v>
      </c>
      <c r="I37" s="44">
        <f>IF(G37&gt;=PARAMETROS!F$8,PARAMETROS!F$8*PARAMETROS!F$3,G37*PARAMETROS!F$3)</f>
        <v>189.70244180555937</v>
      </c>
      <c r="M37" s="40"/>
    </row>
    <row r="38" spans="1:13" x14ac:dyDescent="0.2">
      <c r="A38" s="56">
        <v>6</v>
      </c>
      <c r="B38" s="41">
        <f t="shared" si="0"/>
        <v>190.42919499999999</v>
      </c>
      <c r="C38" s="42">
        <f t="shared" si="2"/>
        <v>185.65714285714284</v>
      </c>
      <c r="D38" s="43">
        <f>IF(B38&lt;C38,C38*PARAMETROS!F$5,B38*PARAMETROS!F$5)</f>
        <v>58.842621254999997</v>
      </c>
      <c r="E38" s="43">
        <f>IF(B38&lt;C38,C38*PARAMETROS!F$3,B38*PARAMETROS!F$3)</f>
        <v>58.842621254999997</v>
      </c>
      <c r="F38" s="56">
        <v>6</v>
      </c>
      <c r="G38" s="41">
        <f t="shared" si="1"/>
        <v>526.22036561874995</v>
      </c>
      <c r="H38" s="44">
        <f>IF(G38&gt;=PARAMETROS!F$8,PARAMETROS!F$8*PARAMETROS!F$5,G38*PARAMETROS!F$5)</f>
        <v>162.60209297619375</v>
      </c>
      <c r="I38" s="44">
        <f>IF(G38&gt;=PARAMETROS!F$8,PARAMETROS!F$8*PARAMETROS!F$3,G38*PARAMETROS!F$3)</f>
        <v>162.60209297619375</v>
      </c>
      <c r="M38" s="40"/>
    </row>
    <row r="39" spans="1:13" x14ac:dyDescent="0.2">
      <c r="A39" s="56">
        <v>5</v>
      </c>
      <c r="B39" s="41">
        <f t="shared" si="0"/>
        <v>158.69099583333332</v>
      </c>
      <c r="C39" s="42">
        <f t="shared" si="2"/>
        <v>154.71428571428572</v>
      </c>
      <c r="D39" s="43">
        <f>IF(B39&lt;C39,C39*PARAMETROS!F$5,B39*PARAMETROS!F$5)</f>
        <v>49.035517712499995</v>
      </c>
      <c r="E39" s="43">
        <f>IF(B39&lt;C39,C39*PARAMETROS!F$3,B39*PARAMETROS!F$3)</f>
        <v>49.035517712499995</v>
      </c>
      <c r="F39" s="56">
        <v>5</v>
      </c>
      <c r="G39" s="41">
        <f t="shared" si="1"/>
        <v>438.51697134895829</v>
      </c>
      <c r="H39" s="44">
        <f>IF(G39&gt;=PARAMETROS!F$8,PARAMETROS!F$8*PARAMETROS!F$5,G39*PARAMETROS!F$5)</f>
        <v>135.50174414682812</v>
      </c>
      <c r="I39" s="44">
        <f>IF(G39&gt;=PARAMETROS!F$8,PARAMETROS!F$8*PARAMETROS!F$3,G39*PARAMETROS!F$3)</f>
        <v>135.50174414682812</v>
      </c>
      <c r="M39" s="40"/>
    </row>
    <row r="40" spans="1:13" x14ac:dyDescent="0.2">
      <c r="A40" s="56">
        <v>4</v>
      </c>
      <c r="B40" s="41">
        <f t="shared" si="0"/>
        <v>126.95279666666666</v>
      </c>
      <c r="C40" s="42">
        <f t="shared" si="2"/>
        <v>123.77142857142856</v>
      </c>
      <c r="D40" s="43">
        <f>IF(B40&lt;C40,C40*PARAMETROS!F$5,B40*PARAMETROS!F$5)</f>
        <v>39.228414169999994</v>
      </c>
      <c r="E40" s="43">
        <f>IF(B40&lt;C40,C40*PARAMETROS!F$3,B40*PARAMETROS!F$3)</f>
        <v>39.228414169999994</v>
      </c>
      <c r="F40" s="56">
        <v>4</v>
      </c>
      <c r="G40" s="41">
        <f t="shared" si="1"/>
        <v>350.81357707916663</v>
      </c>
      <c r="H40" s="44">
        <f>IF(G40&gt;=PARAMETROS!F$8,PARAMETROS!F$8*PARAMETROS!F$5,G40*PARAMETROS!F$5)</f>
        <v>108.40139531746249</v>
      </c>
      <c r="I40" s="44">
        <f>IF(G40&gt;=PARAMETROS!F$8,PARAMETROS!F$8*PARAMETROS!F$3,G40*PARAMETROS!F$3)</f>
        <v>108.40139531746249</v>
      </c>
      <c r="M40" s="40"/>
    </row>
    <row r="41" spans="1:13" x14ac:dyDescent="0.2">
      <c r="A41" s="56">
        <v>3</v>
      </c>
      <c r="B41" s="41">
        <f t="shared" si="0"/>
        <v>95.214597499999996</v>
      </c>
      <c r="C41" s="42">
        <f t="shared" si="2"/>
        <v>92.828571428571422</v>
      </c>
      <c r="D41" s="43">
        <f>IF(B41&lt;C41,C41*PARAMETROS!F$5,B41*PARAMETROS!F$5)</f>
        <v>29.421310627499999</v>
      </c>
      <c r="E41" s="43">
        <f>IF(B41&lt;C41,C41*PARAMETROS!F$3,B41*PARAMETROS!F$3)</f>
        <v>29.421310627499999</v>
      </c>
      <c r="F41" s="56">
        <v>3</v>
      </c>
      <c r="G41" s="41">
        <f t="shared" si="1"/>
        <v>263.11018280937498</v>
      </c>
      <c r="H41" s="44">
        <f>IF(G41&gt;=PARAMETROS!F$8,PARAMETROS!F$8*PARAMETROS!F$5,G41*PARAMETROS!F$5)</f>
        <v>81.301046488096873</v>
      </c>
      <c r="I41" s="44">
        <f>IF(G41&gt;=PARAMETROS!F$8,PARAMETROS!F$8*PARAMETROS!F$3,G41*PARAMETROS!F$3)</f>
        <v>81.301046488096873</v>
      </c>
      <c r="M41" s="40"/>
    </row>
    <row r="42" spans="1:13" x14ac:dyDescent="0.2">
      <c r="A42" s="56">
        <v>2</v>
      </c>
      <c r="B42" s="41">
        <f t="shared" si="0"/>
        <v>63.476398333333329</v>
      </c>
      <c r="C42" s="42">
        <f t="shared" si="2"/>
        <v>61.885714285714279</v>
      </c>
      <c r="D42" s="43">
        <f>IF(B42&lt;C42,C42*PARAMETROS!F$5,B42*PARAMETROS!F$5)</f>
        <v>19.614207084999997</v>
      </c>
      <c r="E42" s="43">
        <f>IF(B42&lt;C42,C42*PARAMETROS!F$3,B42*PARAMETROS!F$3)</f>
        <v>19.614207084999997</v>
      </c>
      <c r="F42" s="56">
        <v>2</v>
      </c>
      <c r="G42" s="41">
        <f t="shared" si="1"/>
        <v>175.40678853958332</v>
      </c>
      <c r="H42" s="44">
        <f>IF(G42&gt;=PARAMETROS!F$8,PARAMETROS!F$8*PARAMETROS!F$5,G42*PARAMETROS!F$5)</f>
        <v>54.200697658731244</v>
      </c>
      <c r="I42" s="44">
        <f>IF(G42&gt;=PARAMETROS!F$8,PARAMETROS!F$8*PARAMETROS!F$3,G42*PARAMETROS!F$3)</f>
        <v>54.200697658731244</v>
      </c>
      <c r="M42" s="40"/>
    </row>
    <row r="43" spans="1:13" ht="15" thickBot="1" x14ac:dyDescent="0.25">
      <c r="A43" s="58">
        <v>1</v>
      </c>
      <c r="B43" s="59">
        <f t="shared" si="0"/>
        <v>31.738199166666664</v>
      </c>
      <c r="C43" s="42">
        <f t="shared" si="2"/>
        <v>30.94285714285714</v>
      </c>
      <c r="D43" s="46">
        <f>IF(B43&lt;C43,C43*PARAMETROS!F$5,B43*PARAMETROS!F$5)</f>
        <v>9.8071035424999984</v>
      </c>
      <c r="E43" s="47">
        <f>IF(B43&lt;C43,C43*PARAMETROS!F$3,B43*PARAMETROS!F$3)</f>
        <v>9.8071035424999984</v>
      </c>
      <c r="F43" s="56">
        <v>1</v>
      </c>
      <c r="G43" s="45">
        <f t="shared" si="1"/>
        <v>87.703394269791659</v>
      </c>
      <c r="H43" s="47">
        <f>IF(G43&gt;=PARAMETROS!F$8,PARAMETROS!F$8*PARAMETROS!F$5,G43*PARAMETROS!F$5)</f>
        <v>27.100348829365622</v>
      </c>
      <c r="I43" s="47">
        <f>IF(G43&gt;=PARAMETROS!F$8,PARAMETROS!F$8*PARAMETROS!F$3,G43*PARAMETROS!F$3)</f>
        <v>27.100348829365622</v>
      </c>
      <c r="M43" s="40"/>
    </row>
    <row r="46" spans="1:13" ht="57.75" hidden="1" thickBot="1" x14ac:dyDescent="0.25">
      <c r="B46" s="50" t="s">
        <v>52</v>
      </c>
      <c r="C46" s="51">
        <v>7.22</v>
      </c>
      <c r="F46" s="60"/>
    </row>
  </sheetData>
  <sheetProtection algorithmName="SHA-512" hashValue="5BoRMYHiyu1Ew09/7DQZ3oznpzW+0UaYJZkA3xLMdmr24JLWYh7ynhd1S8SrCslrQHjzk0lb1Jz9bP8S5wtnNA==" saltValue="cHC1pkSF3kaf1npsvAsiRQ==" spinCount="100000" sheet="1" objects="1" scenarios="1"/>
  <mergeCells count="4">
    <mergeCell ref="D2:E2"/>
    <mergeCell ref="B1:E1"/>
    <mergeCell ref="H2:I2"/>
    <mergeCell ref="G1:I1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46" sqref="A46:XFD46"/>
    </sheetView>
  </sheetViews>
  <sheetFormatPr baseColWidth="10" defaultColWidth="11.5703125" defaultRowHeight="14.25" x14ac:dyDescent="0.2"/>
  <cols>
    <col min="1" max="1" width="17.7109375" style="39" customWidth="1"/>
    <col min="2" max="2" width="16.5703125" style="39" bestFit="1" customWidth="1"/>
    <col min="3" max="3" width="16.7109375" style="48" hidden="1" customWidth="1"/>
    <col min="4" max="4" width="15.140625" style="40" bestFit="1" customWidth="1"/>
    <col min="5" max="5" width="17.140625" style="40" bestFit="1" customWidth="1"/>
    <col min="6" max="6" width="17" style="40" customWidth="1"/>
    <col min="7" max="7" width="16.5703125" style="40" bestFit="1" customWidth="1"/>
    <col min="8" max="8" width="15.5703125" style="40" bestFit="1" customWidth="1"/>
    <col min="9" max="9" width="17.7109375" style="40" bestFit="1" customWidth="1"/>
    <col min="10" max="10" width="11.5703125" style="40"/>
    <col min="11" max="11" width="28.7109375" style="40" bestFit="1" customWidth="1"/>
    <col min="12" max="12" width="11.5703125" style="40"/>
    <col min="13" max="13" width="37.28515625" style="49" bestFit="1" customWidth="1"/>
    <col min="14" max="16384" width="11.5703125" style="40"/>
  </cols>
  <sheetData>
    <row r="1" spans="1:14" ht="23.45" customHeight="1" thickBot="1" x14ac:dyDescent="0.35">
      <c r="B1" s="82" t="s">
        <v>32</v>
      </c>
      <c r="C1" s="83"/>
      <c r="D1" s="84"/>
      <c r="E1" s="72"/>
      <c r="G1" s="82" t="s">
        <v>33</v>
      </c>
      <c r="H1" s="83"/>
      <c r="I1" s="84"/>
      <c r="M1" s="40"/>
    </row>
    <row r="2" spans="1:14" ht="41.45" customHeight="1" thickBot="1" x14ac:dyDescent="0.25">
      <c r="B2" s="63" t="s">
        <v>4</v>
      </c>
      <c r="C2" s="52"/>
      <c r="D2" s="80" t="s">
        <v>50</v>
      </c>
      <c r="E2" s="81"/>
      <c r="F2" s="39"/>
      <c r="G2" s="63" t="s">
        <v>4</v>
      </c>
      <c r="H2" s="80" t="s">
        <v>50</v>
      </c>
      <c r="I2" s="81"/>
      <c r="M2" s="40"/>
    </row>
    <row r="3" spans="1:14" s="53" customFormat="1" ht="43.5" thickBot="1" x14ac:dyDescent="0.25">
      <c r="A3" s="57" t="s">
        <v>0</v>
      </c>
      <c r="B3" s="54" t="s">
        <v>5</v>
      </c>
      <c r="C3" s="62" t="s">
        <v>53</v>
      </c>
      <c r="D3" s="55" t="s">
        <v>48</v>
      </c>
      <c r="E3" s="55" t="s">
        <v>49</v>
      </c>
      <c r="F3" s="57" t="s">
        <v>0</v>
      </c>
      <c r="G3" s="61" t="s">
        <v>5</v>
      </c>
      <c r="H3" s="55" t="s">
        <v>48</v>
      </c>
      <c r="I3" s="55" t="s">
        <v>49</v>
      </c>
      <c r="K3" s="73" t="s">
        <v>59</v>
      </c>
      <c r="L3" s="73"/>
      <c r="M3" s="40"/>
      <c r="N3" s="40"/>
    </row>
    <row r="4" spans="1:14" x14ac:dyDescent="0.2">
      <c r="A4" s="56">
        <v>40</v>
      </c>
      <c r="B4" s="41">
        <f>PARAMETROS!B3</f>
        <v>1269.5279666666665</v>
      </c>
      <c r="C4" s="42"/>
      <c r="D4" s="43">
        <f>IF(B4&lt;=PARAMETROS!F$9,PARAMETROS!F$9*PARAMETROS!F$4,B4*PARAMETROS!F$4)</f>
        <v>392.28414169999996</v>
      </c>
      <c r="E4" s="43">
        <f>IF(B4&lt;=PARAMETROS!F$9,PARAMETROS!F$9*PARAMETROS!F$2,B4*PARAMETROS!F$2)</f>
        <v>392.28414169999996</v>
      </c>
      <c r="F4" s="56">
        <v>40</v>
      </c>
      <c r="G4" s="41">
        <f>PARAMETROS!C3</f>
        <v>2786.7347827916669</v>
      </c>
      <c r="H4" s="44">
        <f>PRODUCT(G4,PARAMETROS!F$4)</f>
        <v>861.10104788262504</v>
      </c>
      <c r="I4" s="44">
        <f>PRODUCT(G4,PARAMETROS!F$2)</f>
        <v>861.10104788262504</v>
      </c>
      <c r="K4" s="74" t="s">
        <v>60</v>
      </c>
      <c r="L4" s="75">
        <v>0.309</v>
      </c>
      <c r="M4" s="40"/>
    </row>
    <row r="5" spans="1:14" x14ac:dyDescent="0.2">
      <c r="A5" s="56">
        <v>39</v>
      </c>
      <c r="B5" s="41">
        <f>PRODUCT(B$4,A5)/A$4</f>
        <v>1237.7897674999999</v>
      </c>
      <c r="C5" s="42">
        <f>(A5/7*30)*$C$46</f>
        <v>1206.7714285714285</v>
      </c>
      <c r="D5" s="43">
        <f>IF(B5&lt;C5,C5*PARAMETROS!F$5,B5*PARAMETROS!F$5)</f>
        <v>382.47703815749998</v>
      </c>
      <c r="E5" s="43">
        <f>IF(B5&lt;C5,C5*PARAMETROS!F$3,B5*PARAMETROS!F$3)</f>
        <v>382.47703815749998</v>
      </c>
      <c r="F5" s="56">
        <v>39</v>
      </c>
      <c r="G5" s="41">
        <f t="shared" ref="G5:G43" si="0">PRODUCT(G$4,F5)/F$4</f>
        <v>2717.0664132218753</v>
      </c>
      <c r="H5" s="44">
        <f>PRODUCT(G5,PARAMETROS!F$5)</f>
        <v>839.57352168555951</v>
      </c>
      <c r="I5" s="44">
        <f>PRODUCT(G5,PARAMETROS!F$3)</f>
        <v>839.57352168555951</v>
      </c>
      <c r="K5" s="74" t="s">
        <v>61</v>
      </c>
      <c r="L5" s="75">
        <v>0.309</v>
      </c>
      <c r="M5" s="40"/>
    </row>
    <row r="6" spans="1:14" x14ac:dyDescent="0.2">
      <c r="A6" s="56">
        <v>38</v>
      </c>
      <c r="B6" s="41">
        <f t="shared" ref="B6:B43" si="1">PRODUCT(B$4,A6)/A$4</f>
        <v>1206.0515683333331</v>
      </c>
      <c r="C6" s="42">
        <f t="shared" ref="C6:C43" si="2">(A6/7*30)*$C$46</f>
        <v>1175.8285714285714</v>
      </c>
      <c r="D6" s="43">
        <f>IF(B6&lt;C6,C6*PARAMETROS!F$5,B6*PARAMETROS!F$5)</f>
        <v>372.66993461499993</v>
      </c>
      <c r="E6" s="43">
        <f>IF(B6&lt;C6,C6*PARAMETROS!F$3,B6*PARAMETROS!F$3)</f>
        <v>372.66993461499993</v>
      </c>
      <c r="F6" s="56">
        <v>38</v>
      </c>
      <c r="G6" s="41">
        <f t="shared" si="0"/>
        <v>2647.3980436520837</v>
      </c>
      <c r="H6" s="44">
        <f>PRODUCT(G6,PARAMETROS!F$5)</f>
        <v>818.04599548849387</v>
      </c>
      <c r="I6" s="44">
        <f>PRODUCT(G6,PARAMETROS!F$3)</f>
        <v>818.04599548849387</v>
      </c>
      <c r="K6" s="74" t="s">
        <v>62</v>
      </c>
      <c r="L6" s="75">
        <v>0.309</v>
      </c>
      <c r="M6" s="40"/>
    </row>
    <row r="7" spans="1:14" x14ac:dyDescent="0.2">
      <c r="A7" s="56">
        <v>37</v>
      </c>
      <c r="B7" s="41">
        <f t="shared" si="1"/>
        <v>1174.3133691666667</v>
      </c>
      <c r="C7" s="42">
        <f t="shared" si="2"/>
        <v>1144.8857142857141</v>
      </c>
      <c r="D7" s="43">
        <f>IF(B7&lt;C7,C7*PARAMETROS!F$5,B7*PARAMETROS!F$5)</f>
        <v>362.8628310725</v>
      </c>
      <c r="E7" s="43">
        <f>IF(B7&lt;C7,C7*PARAMETROS!F$3,B7*PARAMETROS!F$3)</f>
        <v>362.8628310725</v>
      </c>
      <c r="F7" s="56">
        <v>37</v>
      </c>
      <c r="G7" s="41">
        <f t="shared" si="0"/>
        <v>2577.7296740822921</v>
      </c>
      <c r="H7" s="44">
        <f>PRODUCT(G7,PARAMETROS!F$5)</f>
        <v>796.51846929142823</v>
      </c>
      <c r="I7" s="44">
        <f>PRODUCT(G7,PARAMETROS!F$3)</f>
        <v>796.51846929142823</v>
      </c>
      <c r="K7" s="74" t="s">
        <v>63</v>
      </c>
      <c r="L7" s="75">
        <v>0.309</v>
      </c>
      <c r="M7" s="40"/>
    </row>
    <row r="8" spans="1:14" x14ac:dyDescent="0.2">
      <c r="A8" s="56">
        <v>36</v>
      </c>
      <c r="B8" s="41">
        <f t="shared" si="1"/>
        <v>1142.5751699999998</v>
      </c>
      <c r="C8" s="42">
        <f t="shared" si="2"/>
        <v>1113.9428571428573</v>
      </c>
      <c r="D8" s="43">
        <f>IF(B8&lt;C8,C8*PARAMETROS!F$5,B8*PARAMETROS!F$5)</f>
        <v>353.05572752999996</v>
      </c>
      <c r="E8" s="43">
        <f>IF(B8&lt;C8,C8*PARAMETROS!F$3,B8*PARAMETROS!F$3)</f>
        <v>353.05572752999996</v>
      </c>
      <c r="F8" s="56">
        <v>36</v>
      </c>
      <c r="G8" s="41">
        <f t="shared" si="0"/>
        <v>2508.0613045125001</v>
      </c>
      <c r="H8" s="44">
        <f>PRODUCT(G8,PARAMETROS!F$5)</f>
        <v>774.99094309436248</v>
      </c>
      <c r="I8" s="44">
        <f>PRODUCT(G8,PARAMETROS!F$3)</f>
        <v>774.99094309436248</v>
      </c>
      <c r="M8" s="40"/>
    </row>
    <row r="9" spans="1:14" x14ac:dyDescent="0.2">
      <c r="A9" s="56">
        <v>35</v>
      </c>
      <c r="B9" s="41">
        <f t="shared" si="1"/>
        <v>1110.8369708333332</v>
      </c>
      <c r="C9" s="42">
        <f t="shared" si="2"/>
        <v>1083</v>
      </c>
      <c r="D9" s="43">
        <f>IF(B9&lt;C9,C9*PARAMETROS!F$5,B9*PARAMETROS!F$5)</f>
        <v>343.24862398749997</v>
      </c>
      <c r="E9" s="43">
        <f>IF(B9&lt;C9,C9*PARAMETROS!F$3,B9*PARAMETROS!F$3)</f>
        <v>343.24862398749997</v>
      </c>
      <c r="F9" s="56">
        <v>35</v>
      </c>
      <c r="G9" s="41">
        <f t="shared" si="0"/>
        <v>2438.3929349427085</v>
      </c>
      <c r="H9" s="44">
        <f>PRODUCT(G9,PARAMETROS!F$5)</f>
        <v>753.46341689729695</v>
      </c>
      <c r="I9" s="44">
        <f>PRODUCT(G9,PARAMETROS!F$3)</f>
        <v>753.46341689729695</v>
      </c>
      <c r="M9" s="40"/>
    </row>
    <row r="10" spans="1:14" x14ac:dyDescent="0.2">
      <c r="A10" s="56">
        <v>34</v>
      </c>
      <c r="B10" s="41">
        <f t="shared" si="1"/>
        <v>1079.0987716666666</v>
      </c>
      <c r="C10" s="42">
        <f t="shared" si="2"/>
        <v>1052.0571428571427</v>
      </c>
      <c r="D10" s="43">
        <f>IF(B10&lt;C10,C10*PARAMETROS!F$5,B10*PARAMETROS!F$5)</f>
        <v>333.44152044499998</v>
      </c>
      <c r="E10" s="43">
        <f>IF(B10&lt;C10,C10*PARAMETROS!F$3,B10*PARAMETROS!F$3)</f>
        <v>333.44152044499998</v>
      </c>
      <c r="F10" s="56">
        <v>34</v>
      </c>
      <c r="G10" s="41">
        <f t="shared" si="0"/>
        <v>2368.7245653729169</v>
      </c>
      <c r="H10" s="44">
        <f>PRODUCT(G10,PARAMETROS!F$5)</f>
        <v>731.93589070023131</v>
      </c>
      <c r="I10" s="44">
        <f>PRODUCT(G10,PARAMETROS!F$3)</f>
        <v>731.93589070023131</v>
      </c>
      <c r="M10" s="40"/>
    </row>
    <row r="11" spans="1:14" x14ac:dyDescent="0.2">
      <c r="A11" s="56">
        <v>33</v>
      </c>
      <c r="B11" s="41">
        <f t="shared" si="1"/>
        <v>1047.3605725</v>
      </c>
      <c r="C11" s="42">
        <f t="shared" si="2"/>
        <v>1021.1142857142858</v>
      </c>
      <c r="D11" s="43">
        <f>IF(B11&lt;C11,C11*PARAMETROS!F$5,B11*PARAMETROS!F$5)</f>
        <v>323.63441690249999</v>
      </c>
      <c r="E11" s="43">
        <f>IF(B11&lt;C11,C11*PARAMETROS!F$3,B11*PARAMETROS!F$3)</f>
        <v>323.63441690249999</v>
      </c>
      <c r="F11" s="56">
        <v>33</v>
      </c>
      <c r="G11" s="41">
        <f t="shared" si="0"/>
        <v>2299.0561958031253</v>
      </c>
      <c r="H11" s="44">
        <f>PRODUCT(G11,PARAMETROS!F$5)</f>
        <v>710.40836450316567</v>
      </c>
      <c r="I11" s="44">
        <f>PRODUCT(G11,PARAMETROS!F$3)</f>
        <v>710.40836450316567</v>
      </c>
      <c r="M11" s="40"/>
    </row>
    <row r="12" spans="1:14" x14ac:dyDescent="0.2">
      <c r="A12" s="56">
        <v>32</v>
      </c>
      <c r="B12" s="41">
        <f t="shared" si="1"/>
        <v>1015.6223733333333</v>
      </c>
      <c r="C12" s="42">
        <f t="shared" si="2"/>
        <v>990.17142857142846</v>
      </c>
      <c r="D12" s="43">
        <f>IF(B12&lt;C12,C12*PARAMETROS!F$5,B12*PARAMETROS!F$5)</f>
        <v>313.82731335999995</v>
      </c>
      <c r="E12" s="43">
        <f>IF(B12&lt;C12,C12*PARAMETROS!F$3,B12*PARAMETROS!F$3)</f>
        <v>313.82731335999995</v>
      </c>
      <c r="F12" s="56">
        <v>32</v>
      </c>
      <c r="G12" s="41">
        <f t="shared" si="0"/>
        <v>2229.3878262333337</v>
      </c>
      <c r="H12" s="44">
        <f>PRODUCT(G12,PARAMETROS!F$5)</f>
        <v>688.88083830610015</v>
      </c>
      <c r="I12" s="44">
        <f>PRODUCT(G12,PARAMETROS!F$3)</f>
        <v>688.88083830610015</v>
      </c>
      <c r="M12" s="40"/>
    </row>
    <row r="13" spans="1:14" x14ac:dyDescent="0.2">
      <c r="A13" s="56">
        <v>31</v>
      </c>
      <c r="B13" s="41">
        <f t="shared" si="1"/>
        <v>983.88417416666653</v>
      </c>
      <c r="C13" s="42">
        <f t="shared" si="2"/>
        <v>959.2285714285714</v>
      </c>
      <c r="D13" s="43">
        <f>IF(B13&lt;C13,C13*PARAMETROS!F$5,B13*PARAMETROS!F$5)</f>
        <v>304.02020981749996</v>
      </c>
      <c r="E13" s="43">
        <f>IF(B13&lt;C13,C13*PARAMETROS!F$3,B13*PARAMETROS!F$3)</f>
        <v>304.02020981749996</v>
      </c>
      <c r="F13" s="56">
        <v>31</v>
      </c>
      <c r="G13" s="41">
        <f t="shared" si="0"/>
        <v>2159.7194566635417</v>
      </c>
      <c r="H13" s="44">
        <f>PRODUCT(G13,PARAMETROS!F$5)</f>
        <v>667.35331210903439</v>
      </c>
      <c r="I13" s="44">
        <f>PRODUCT(G13,PARAMETROS!F$3)</f>
        <v>667.35331210903439</v>
      </c>
      <c r="M13" s="40"/>
    </row>
    <row r="14" spans="1:14" x14ac:dyDescent="0.2">
      <c r="A14" s="56">
        <v>30</v>
      </c>
      <c r="B14" s="41">
        <f t="shared" si="1"/>
        <v>952.14597499999979</v>
      </c>
      <c r="C14" s="42">
        <f t="shared" si="2"/>
        <v>928.28571428571411</v>
      </c>
      <c r="D14" s="43">
        <f>IF(B14&lt;C14,C14*PARAMETROS!F$5,B14*PARAMETROS!F$5)</f>
        <v>294.21310627499992</v>
      </c>
      <c r="E14" s="43">
        <f>IF(B14&lt;C14,C14*PARAMETROS!F$3,B14*PARAMETROS!F$3)</f>
        <v>294.21310627499992</v>
      </c>
      <c r="F14" s="56">
        <v>30</v>
      </c>
      <c r="G14" s="41">
        <f t="shared" si="0"/>
        <v>2090.0510870937501</v>
      </c>
      <c r="H14" s="44">
        <f>PRODUCT(G14,PARAMETROS!F$5)</f>
        <v>645.82578591196875</v>
      </c>
      <c r="I14" s="44">
        <f>PRODUCT(G14,PARAMETROS!F$3)</f>
        <v>645.82578591196875</v>
      </c>
      <c r="M14" s="40"/>
    </row>
    <row r="15" spans="1:14" x14ac:dyDescent="0.2">
      <c r="A15" s="56">
        <v>29</v>
      </c>
      <c r="B15" s="41">
        <f t="shared" si="1"/>
        <v>920.40777583333329</v>
      </c>
      <c r="C15" s="42">
        <f t="shared" si="2"/>
        <v>897.34285714285716</v>
      </c>
      <c r="D15" s="43">
        <f>IF(B15&lt;C15,C15*PARAMETROS!F$5,B15*PARAMETROS!F$5)</f>
        <v>284.40600273249999</v>
      </c>
      <c r="E15" s="43">
        <f>IF(B15&lt;C15,C15*PARAMETROS!F$3,B15*PARAMETROS!F$3)</f>
        <v>284.40600273249999</v>
      </c>
      <c r="F15" s="56">
        <v>29</v>
      </c>
      <c r="G15" s="41">
        <f t="shared" si="0"/>
        <v>2020.3827175239585</v>
      </c>
      <c r="H15" s="44">
        <f>PRODUCT(G15,PARAMETROS!F$5)</f>
        <v>624.29825971490311</v>
      </c>
      <c r="I15" s="44">
        <f>PRODUCT(G15,PARAMETROS!F$3)</f>
        <v>624.29825971490311</v>
      </c>
      <c r="M15" s="40"/>
    </row>
    <row r="16" spans="1:14" x14ac:dyDescent="0.2">
      <c r="A16" s="56">
        <v>28</v>
      </c>
      <c r="B16" s="41">
        <f t="shared" si="1"/>
        <v>888.66957666666656</v>
      </c>
      <c r="C16" s="42">
        <f t="shared" si="2"/>
        <v>866.4</v>
      </c>
      <c r="D16" s="43">
        <f>IF(B16&lt;C16,C16*PARAMETROS!F$5,B16*PARAMETROS!F$5)</f>
        <v>274.59889918999994</v>
      </c>
      <c r="E16" s="43">
        <f>IF(B16&lt;C16,C16*PARAMETROS!F$3,B16*PARAMETROS!F$3)</f>
        <v>274.59889918999994</v>
      </c>
      <c r="F16" s="56">
        <v>28</v>
      </c>
      <c r="G16" s="41">
        <f t="shared" si="0"/>
        <v>1950.7143479541669</v>
      </c>
      <c r="H16" s="44">
        <f>PRODUCT(G16,PARAMETROS!F$5)</f>
        <v>602.77073351783758</v>
      </c>
      <c r="I16" s="44">
        <f>PRODUCT(G16,PARAMETROS!F$3)</f>
        <v>602.77073351783758</v>
      </c>
      <c r="M16" s="40"/>
    </row>
    <row r="17" spans="1:13" x14ac:dyDescent="0.2">
      <c r="A17" s="56">
        <v>27</v>
      </c>
      <c r="B17" s="41">
        <f t="shared" si="1"/>
        <v>856.93137749999983</v>
      </c>
      <c r="C17" s="42">
        <f t="shared" si="2"/>
        <v>835.45714285714291</v>
      </c>
      <c r="D17" s="43">
        <f>IF(B17&lt;C17,C17*PARAMETROS!F$5,B17*PARAMETROS!F$5)</f>
        <v>264.79179564749995</v>
      </c>
      <c r="E17" s="43">
        <f>IF(B17&lt;C17,C17*PARAMETROS!F$3,B17*PARAMETROS!F$3)</f>
        <v>264.79179564749995</v>
      </c>
      <c r="F17" s="56">
        <v>27</v>
      </c>
      <c r="G17" s="41">
        <f t="shared" si="0"/>
        <v>1881.0459783843751</v>
      </c>
      <c r="H17" s="44">
        <f>PRODUCT(G17,PARAMETROS!F$5)</f>
        <v>581.24320732077194</v>
      </c>
      <c r="I17" s="44">
        <f>PRODUCT(G17,PARAMETROS!F$3)</f>
        <v>581.24320732077194</v>
      </c>
      <c r="M17" s="40"/>
    </row>
    <row r="18" spans="1:13" x14ac:dyDescent="0.2">
      <c r="A18" s="56">
        <v>26</v>
      </c>
      <c r="B18" s="41">
        <f t="shared" si="1"/>
        <v>825.19317833333332</v>
      </c>
      <c r="C18" s="42">
        <f t="shared" si="2"/>
        <v>804.51428571428573</v>
      </c>
      <c r="D18" s="43">
        <f>IF(B18&lt;C18,C18*PARAMETROS!F$5,B18*PARAMETROS!F$5)</f>
        <v>254.98469210499999</v>
      </c>
      <c r="E18" s="43">
        <f>IF(B18&lt;C18,C18*PARAMETROS!F$3,B18*PARAMETROS!F$3)</f>
        <v>254.98469210499999</v>
      </c>
      <c r="F18" s="56">
        <v>26</v>
      </c>
      <c r="G18" s="41">
        <f t="shared" si="0"/>
        <v>1811.3776088145835</v>
      </c>
      <c r="H18" s="44">
        <f>PRODUCT(G18,PARAMETROS!F$5)</f>
        <v>559.7156811237063</v>
      </c>
      <c r="I18" s="44">
        <f>PRODUCT(G18,PARAMETROS!F$3)</f>
        <v>559.7156811237063</v>
      </c>
      <c r="M18" s="40"/>
    </row>
    <row r="19" spans="1:13" x14ac:dyDescent="0.2">
      <c r="A19" s="56">
        <v>25</v>
      </c>
      <c r="B19" s="41">
        <f t="shared" si="1"/>
        <v>793.45497916666659</v>
      </c>
      <c r="C19" s="42">
        <f t="shared" si="2"/>
        <v>773.57142857142867</v>
      </c>
      <c r="D19" s="43">
        <f>IF(B19&lt;C19,C19*PARAMETROS!F$5,B19*PARAMETROS!F$5)</f>
        <v>245.17758856249998</v>
      </c>
      <c r="E19" s="43">
        <f>IF(B19&lt;C19,C19*PARAMETROS!F$3,B19*PARAMETROS!F$3)</f>
        <v>245.17758856249998</v>
      </c>
      <c r="F19" s="56">
        <v>25</v>
      </c>
      <c r="G19" s="41">
        <f t="shared" si="0"/>
        <v>1741.7092392447917</v>
      </c>
      <c r="H19" s="44">
        <f>PRODUCT(G19,PARAMETROS!F$5)</f>
        <v>538.18815492664066</v>
      </c>
      <c r="I19" s="44">
        <f>PRODUCT(G19,PARAMETROS!F$3)</f>
        <v>538.18815492664066</v>
      </c>
      <c r="M19" s="40"/>
    </row>
    <row r="20" spans="1:13" x14ac:dyDescent="0.2">
      <c r="A20" s="56">
        <v>24</v>
      </c>
      <c r="B20" s="41">
        <f t="shared" si="1"/>
        <v>761.71677999999997</v>
      </c>
      <c r="C20" s="42">
        <f t="shared" si="2"/>
        <v>742.62857142857138</v>
      </c>
      <c r="D20" s="43">
        <f>IF(B20&lt;C20,C20*PARAMETROS!F$5,B20*PARAMETROS!F$5)</f>
        <v>235.37048501999999</v>
      </c>
      <c r="E20" s="43">
        <f>IF(B20&lt;C20,C20*PARAMETROS!F$3,B20*PARAMETROS!F$3)</f>
        <v>235.37048501999999</v>
      </c>
      <c r="F20" s="56">
        <v>24</v>
      </c>
      <c r="G20" s="41">
        <f t="shared" si="0"/>
        <v>1672.0408696750001</v>
      </c>
      <c r="H20" s="44">
        <f>PRODUCT(G20,PARAMETROS!F$5)</f>
        <v>516.66062872957502</v>
      </c>
      <c r="I20" s="44">
        <f>PRODUCT(G20,PARAMETROS!F$3)</f>
        <v>516.66062872957502</v>
      </c>
      <c r="M20" s="40"/>
    </row>
    <row r="21" spans="1:13" x14ac:dyDescent="0.2">
      <c r="A21" s="56">
        <v>23</v>
      </c>
      <c r="B21" s="41">
        <f t="shared" si="1"/>
        <v>729.97858083333324</v>
      </c>
      <c r="C21" s="42">
        <f t="shared" si="2"/>
        <v>711.6857142857142</v>
      </c>
      <c r="D21" s="43">
        <f>IF(B21&lt;C21,C21*PARAMETROS!F$5,B21*PARAMETROS!F$5)</f>
        <v>225.56338147749997</v>
      </c>
      <c r="E21" s="43">
        <f>IF(B21&lt;C21,C21*PARAMETROS!F$3,B21*PARAMETROS!F$3)</f>
        <v>225.56338147749997</v>
      </c>
      <c r="F21" s="56">
        <v>23</v>
      </c>
      <c r="G21" s="41">
        <f t="shared" si="0"/>
        <v>1602.3725001052085</v>
      </c>
      <c r="H21" s="44">
        <f>PRODUCT(G21,PARAMETROS!F$5)</f>
        <v>495.13310253250944</v>
      </c>
      <c r="I21" s="44">
        <f>PRODUCT(G21,PARAMETROS!F$3)</f>
        <v>495.13310253250944</v>
      </c>
      <c r="M21" s="40"/>
    </row>
    <row r="22" spans="1:13" x14ac:dyDescent="0.2">
      <c r="A22" s="56">
        <v>22</v>
      </c>
      <c r="B22" s="41">
        <f t="shared" si="1"/>
        <v>698.24038166666662</v>
      </c>
      <c r="C22" s="42">
        <f t="shared" si="2"/>
        <v>680.74285714285702</v>
      </c>
      <c r="D22" s="43">
        <f>IF(B22&lt;C22,C22*PARAMETROS!F$5,B22*PARAMETROS!F$5)</f>
        <v>215.75627793499999</v>
      </c>
      <c r="E22" s="43">
        <f>IF(B22&lt;C22,C22*PARAMETROS!F$3,B22*PARAMETROS!F$3)</f>
        <v>215.75627793499999</v>
      </c>
      <c r="F22" s="56">
        <v>22</v>
      </c>
      <c r="G22" s="41">
        <f t="shared" si="0"/>
        <v>1532.7041305354169</v>
      </c>
      <c r="H22" s="44">
        <f>PRODUCT(G22,PARAMETROS!F$5)</f>
        <v>473.6055763354438</v>
      </c>
      <c r="I22" s="44">
        <f>PRODUCT(G22,PARAMETROS!F$3)</f>
        <v>473.6055763354438</v>
      </c>
      <c r="M22" s="40"/>
    </row>
    <row r="23" spans="1:13" x14ac:dyDescent="0.2">
      <c r="A23" s="56">
        <v>21</v>
      </c>
      <c r="B23" s="41">
        <f t="shared" si="1"/>
        <v>666.5021825</v>
      </c>
      <c r="C23" s="42">
        <f t="shared" si="2"/>
        <v>649.79999999999995</v>
      </c>
      <c r="D23" s="43">
        <f>IF(B23&lt;C23,C23*PARAMETROS!F$5,B23*PARAMETROS!F$5)</f>
        <v>205.9491743925</v>
      </c>
      <c r="E23" s="43">
        <f>IF(B23&lt;C23,C23*PARAMETROS!F$3,B23*PARAMETROS!F$3)</f>
        <v>205.9491743925</v>
      </c>
      <c r="F23" s="56">
        <v>21</v>
      </c>
      <c r="G23" s="41">
        <f t="shared" si="0"/>
        <v>1463.0357609656253</v>
      </c>
      <c r="H23" s="44">
        <f>PRODUCT(G23,PARAMETROS!F$5)</f>
        <v>452.07805013837822</v>
      </c>
      <c r="I23" s="44">
        <f>PRODUCT(G23,PARAMETROS!F$3)</f>
        <v>452.07805013837822</v>
      </c>
      <c r="M23" s="40"/>
    </row>
    <row r="24" spans="1:13" x14ac:dyDescent="0.2">
      <c r="A24" s="56">
        <v>20</v>
      </c>
      <c r="B24" s="41">
        <f t="shared" si="1"/>
        <v>634.76398333333327</v>
      </c>
      <c r="C24" s="42">
        <f t="shared" si="2"/>
        <v>618.85714285714289</v>
      </c>
      <c r="D24" s="43">
        <f>IF(B24&lt;C24,C24*PARAMETROS!F$5,B24*PARAMETROS!F$5)</f>
        <v>196.14207084999998</v>
      </c>
      <c r="E24" s="43">
        <f>IF(B24&lt;C24,C24*PARAMETROS!F$3,B24*PARAMETROS!F$3)</f>
        <v>196.14207084999998</v>
      </c>
      <c r="F24" s="56">
        <v>20</v>
      </c>
      <c r="G24" s="41">
        <f t="shared" si="0"/>
        <v>1393.3673913958335</v>
      </c>
      <c r="H24" s="44">
        <f>PRODUCT(G24,PARAMETROS!F$5)</f>
        <v>430.55052394131252</v>
      </c>
      <c r="I24" s="44">
        <f>PRODUCT(G24,PARAMETROS!F$3)</f>
        <v>430.55052394131252</v>
      </c>
      <c r="M24" s="40"/>
    </row>
    <row r="25" spans="1:13" x14ac:dyDescent="0.2">
      <c r="A25" s="56">
        <v>19</v>
      </c>
      <c r="B25" s="41">
        <f t="shared" si="1"/>
        <v>603.02578416666654</v>
      </c>
      <c r="C25" s="42">
        <f t="shared" si="2"/>
        <v>587.91428571428571</v>
      </c>
      <c r="D25" s="43">
        <f>IF(B25&lt;C25,C25*PARAMETROS!F$5,B25*PARAMETROS!F$5)</f>
        <v>186.33496730749997</v>
      </c>
      <c r="E25" s="43">
        <f>IF(B25&lt;C25,C25*PARAMETROS!F$3,B25*PARAMETROS!F$3)</f>
        <v>186.33496730749997</v>
      </c>
      <c r="F25" s="56">
        <v>19</v>
      </c>
      <c r="G25" s="41">
        <f t="shared" si="0"/>
        <v>1323.6990218260419</v>
      </c>
      <c r="H25" s="44">
        <f>PRODUCT(G25,PARAMETROS!F$5)</f>
        <v>409.02299774424694</v>
      </c>
      <c r="I25" s="44">
        <f>PRODUCT(G25,PARAMETROS!F$3)</f>
        <v>409.02299774424694</v>
      </c>
      <c r="M25" s="40"/>
    </row>
    <row r="26" spans="1:13" x14ac:dyDescent="0.2">
      <c r="A26" s="56">
        <v>18</v>
      </c>
      <c r="B26" s="41">
        <f t="shared" si="1"/>
        <v>571.28758499999992</v>
      </c>
      <c r="C26" s="42">
        <f t="shared" si="2"/>
        <v>556.97142857142865</v>
      </c>
      <c r="D26" s="43">
        <f>IF(B26&lt;C26,C26*PARAMETROS!F$5,B26*PARAMETROS!F$5)</f>
        <v>176.52786376499998</v>
      </c>
      <c r="E26" s="43">
        <f>IF(B26&lt;C26,C26*PARAMETROS!F$3,B26*PARAMETROS!F$3)</f>
        <v>176.52786376499998</v>
      </c>
      <c r="F26" s="56">
        <v>18</v>
      </c>
      <c r="G26" s="41">
        <f t="shared" si="0"/>
        <v>1254.0306522562501</v>
      </c>
      <c r="H26" s="44">
        <f>PRODUCT(G26,PARAMETROS!F$5)</f>
        <v>387.49547154718124</v>
      </c>
      <c r="I26" s="44">
        <f>PRODUCT(G26,PARAMETROS!F$3)</f>
        <v>387.49547154718124</v>
      </c>
      <c r="M26" s="40"/>
    </row>
    <row r="27" spans="1:13" x14ac:dyDescent="0.2">
      <c r="A27" s="56">
        <v>17</v>
      </c>
      <c r="B27" s="41">
        <f t="shared" si="1"/>
        <v>539.5493858333333</v>
      </c>
      <c r="C27" s="42">
        <f t="shared" si="2"/>
        <v>526.02857142857135</v>
      </c>
      <c r="D27" s="43">
        <f>IF(B27&lt;C27,C27*PARAMETROS!F$5,B27*PARAMETROS!F$5)</f>
        <v>166.72076022249999</v>
      </c>
      <c r="E27" s="43">
        <f>IF(B27&lt;C27,C27*PARAMETROS!F$3,B27*PARAMETROS!F$3)</f>
        <v>166.72076022249999</v>
      </c>
      <c r="F27" s="56">
        <v>17</v>
      </c>
      <c r="G27" s="41">
        <f t="shared" si="0"/>
        <v>1184.3622826864585</v>
      </c>
      <c r="H27" s="44">
        <f>PRODUCT(G27,PARAMETROS!F$5)</f>
        <v>365.96794535011566</v>
      </c>
      <c r="I27" s="44">
        <f>PRODUCT(G27,PARAMETROS!F$3)</f>
        <v>365.96794535011566</v>
      </c>
      <c r="M27" s="40"/>
    </row>
    <row r="28" spans="1:13" x14ac:dyDescent="0.2">
      <c r="A28" s="56">
        <v>16</v>
      </c>
      <c r="B28" s="41">
        <f t="shared" si="1"/>
        <v>507.81118666666663</v>
      </c>
      <c r="C28" s="42">
        <f t="shared" si="2"/>
        <v>495.08571428571423</v>
      </c>
      <c r="D28" s="43">
        <f>IF(B28&lt;C28,C28*PARAMETROS!F$5,B28*PARAMETROS!F$5)</f>
        <v>156.91365667999997</v>
      </c>
      <c r="E28" s="43">
        <f>IF(B28&lt;C28,C28*PARAMETROS!F$3,B28*PARAMETROS!F$3)</f>
        <v>156.91365667999997</v>
      </c>
      <c r="F28" s="56">
        <v>16</v>
      </c>
      <c r="G28" s="41">
        <f t="shared" si="0"/>
        <v>1114.6939131166669</v>
      </c>
      <c r="H28" s="44">
        <f>PRODUCT(G28,PARAMETROS!F$5)</f>
        <v>344.44041915305007</v>
      </c>
      <c r="I28" s="44">
        <f>PRODUCT(G28,PARAMETROS!F$3)</f>
        <v>344.44041915305007</v>
      </c>
      <c r="M28" s="40"/>
    </row>
    <row r="29" spans="1:13" x14ac:dyDescent="0.2">
      <c r="A29" s="56">
        <v>15</v>
      </c>
      <c r="B29" s="41">
        <f t="shared" si="1"/>
        <v>476.0729874999999</v>
      </c>
      <c r="C29" s="42">
        <f t="shared" si="2"/>
        <v>464.14285714285705</v>
      </c>
      <c r="D29" s="43">
        <f>IF(B29&lt;C29,C29*PARAMETROS!F$5,B29*PARAMETROS!F$5)</f>
        <v>147.10655313749996</v>
      </c>
      <c r="E29" s="43">
        <f>IF(B29&lt;C29,C29*PARAMETROS!F$3,B29*PARAMETROS!F$3)</f>
        <v>147.10655313749996</v>
      </c>
      <c r="F29" s="56">
        <v>15</v>
      </c>
      <c r="G29" s="41">
        <f t="shared" si="0"/>
        <v>1045.025543546875</v>
      </c>
      <c r="H29" s="44">
        <f>PRODUCT(G29,PARAMETROS!F$5)</f>
        <v>322.91289295598438</v>
      </c>
      <c r="I29" s="44">
        <f>PRODUCT(G29,PARAMETROS!F$3)</f>
        <v>322.91289295598438</v>
      </c>
      <c r="M29" s="40"/>
    </row>
    <row r="30" spans="1:13" x14ac:dyDescent="0.2">
      <c r="A30" s="56">
        <v>14</v>
      </c>
      <c r="B30" s="41">
        <f t="shared" si="1"/>
        <v>444.33478833333328</v>
      </c>
      <c r="C30" s="42">
        <f t="shared" si="2"/>
        <v>433.2</v>
      </c>
      <c r="D30" s="43">
        <f>IF(B30&lt;C30,C30*PARAMETROS!F$5,B30*PARAMETROS!F$5)</f>
        <v>137.29944959499997</v>
      </c>
      <c r="E30" s="43">
        <f>IF(B30&lt;C30,C30*PARAMETROS!F$3,B30*PARAMETROS!F$3)</f>
        <v>137.29944959499997</v>
      </c>
      <c r="F30" s="56">
        <v>14</v>
      </c>
      <c r="G30" s="41">
        <f t="shared" si="0"/>
        <v>975.35717397708345</v>
      </c>
      <c r="H30" s="44">
        <f>PRODUCT(G30,PARAMETROS!F$5)</f>
        <v>301.38536675891879</v>
      </c>
      <c r="I30" s="44">
        <f>PRODUCT(G30,PARAMETROS!F$3)</f>
        <v>301.38536675891879</v>
      </c>
      <c r="M30" s="40"/>
    </row>
    <row r="31" spans="1:13" x14ac:dyDescent="0.2">
      <c r="A31" s="56">
        <v>13</v>
      </c>
      <c r="B31" s="41">
        <f t="shared" si="1"/>
        <v>412.59658916666666</v>
      </c>
      <c r="C31" s="42">
        <f t="shared" si="2"/>
        <v>402.25714285714287</v>
      </c>
      <c r="D31" s="43">
        <f>IF(B31&lt;C31,C31*PARAMETROS!F$5,B31*PARAMETROS!F$5)</f>
        <v>127.4923460525</v>
      </c>
      <c r="E31" s="43">
        <f>IF(B31&lt;C31,C31*PARAMETROS!F$3,B31*PARAMETROS!F$3)</f>
        <v>127.4923460525</v>
      </c>
      <c r="F31" s="56">
        <v>13</v>
      </c>
      <c r="G31" s="41">
        <f t="shared" si="0"/>
        <v>905.68880440729174</v>
      </c>
      <c r="H31" s="44">
        <f>PRODUCT(G31,PARAMETROS!F$5)</f>
        <v>279.85784056185315</v>
      </c>
      <c r="I31" s="44">
        <f>PRODUCT(G31,PARAMETROS!F$3)</f>
        <v>279.85784056185315</v>
      </c>
      <c r="M31" s="40"/>
    </row>
    <row r="32" spans="1:13" x14ac:dyDescent="0.2">
      <c r="A32" s="56">
        <v>12</v>
      </c>
      <c r="B32" s="41">
        <f t="shared" si="1"/>
        <v>380.85838999999999</v>
      </c>
      <c r="C32" s="42">
        <f t="shared" si="2"/>
        <v>371.31428571428569</v>
      </c>
      <c r="D32" s="43">
        <f>IF(B32&lt;C32,C32*PARAMETROS!F$5,B32*PARAMETROS!F$5)</f>
        <v>117.68524250999999</v>
      </c>
      <c r="E32" s="43">
        <f>IF(B32&lt;C32,C32*PARAMETROS!F$3,B32*PARAMETROS!F$3)</f>
        <v>117.68524250999999</v>
      </c>
      <c r="F32" s="56">
        <v>12</v>
      </c>
      <c r="G32" s="41">
        <f t="shared" si="0"/>
        <v>836.02043483750003</v>
      </c>
      <c r="H32" s="44">
        <f>PRODUCT(G32,PARAMETROS!F$5)</f>
        <v>258.33031436478751</v>
      </c>
      <c r="I32" s="44">
        <f>PRODUCT(G32,PARAMETROS!F$3)</f>
        <v>258.33031436478751</v>
      </c>
      <c r="M32" s="40"/>
    </row>
    <row r="33" spans="1:13" x14ac:dyDescent="0.2">
      <c r="A33" s="56">
        <v>11</v>
      </c>
      <c r="B33" s="41">
        <f t="shared" si="1"/>
        <v>349.12019083333331</v>
      </c>
      <c r="C33" s="42">
        <f t="shared" si="2"/>
        <v>340.37142857142851</v>
      </c>
      <c r="D33" s="43">
        <f>IF(B33&lt;C33,C33*PARAMETROS!F$5,B33*PARAMETROS!F$5)</f>
        <v>107.87813896749999</v>
      </c>
      <c r="E33" s="43">
        <f>IF(B33&lt;C33,C33*PARAMETROS!F$3,B33*PARAMETROS!F$3)</f>
        <v>107.87813896749999</v>
      </c>
      <c r="F33" s="56">
        <v>11</v>
      </c>
      <c r="G33" s="41">
        <f t="shared" si="0"/>
        <v>766.35206526770844</v>
      </c>
      <c r="H33" s="44">
        <f>PRODUCT(G33,PARAMETROS!F$5)</f>
        <v>236.8027881677219</v>
      </c>
      <c r="I33" s="44">
        <f>PRODUCT(G33,PARAMETROS!F$3)</f>
        <v>236.8027881677219</v>
      </c>
      <c r="M33" s="40"/>
    </row>
    <row r="34" spans="1:13" x14ac:dyDescent="0.2">
      <c r="A34" s="56">
        <v>10</v>
      </c>
      <c r="B34" s="41">
        <f t="shared" si="1"/>
        <v>317.38199166666664</v>
      </c>
      <c r="C34" s="42">
        <f t="shared" si="2"/>
        <v>309.42857142857144</v>
      </c>
      <c r="D34" s="43">
        <f>IF(B34&lt;C34,C34*PARAMETROS!F$5,B34*PARAMETROS!F$5)</f>
        <v>98.071035424999991</v>
      </c>
      <c r="E34" s="43">
        <f>IF(B34&lt;C34,C34*PARAMETROS!F$3,B34*PARAMETROS!F$3)</f>
        <v>98.071035424999991</v>
      </c>
      <c r="F34" s="56">
        <v>10</v>
      </c>
      <c r="G34" s="41">
        <f t="shared" si="0"/>
        <v>696.68369569791673</v>
      </c>
      <c r="H34" s="44">
        <f>PRODUCT(G34,PARAMETROS!F$5)</f>
        <v>215.27526197065626</v>
      </c>
      <c r="I34" s="44">
        <f>PRODUCT(G34,PARAMETROS!F$3)</f>
        <v>215.27526197065626</v>
      </c>
      <c r="M34" s="40"/>
    </row>
    <row r="35" spans="1:13" x14ac:dyDescent="0.2">
      <c r="A35" s="56">
        <v>9</v>
      </c>
      <c r="B35" s="41">
        <f t="shared" si="1"/>
        <v>285.64379249999996</v>
      </c>
      <c r="C35" s="42">
        <f t="shared" si="2"/>
        <v>278.48571428571432</v>
      </c>
      <c r="D35" s="43">
        <f>IF(B35&lt;C35,C35*PARAMETROS!F$5,B35*PARAMETROS!F$5)</f>
        <v>88.263931882499989</v>
      </c>
      <c r="E35" s="43">
        <f>IF(B35&lt;C35,C35*PARAMETROS!F$3,B35*PARAMETROS!F$3)</f>
        <v>88.263931882499989</v>
      </c>
      <c r="F35" s="56">
        <v>9</v>
      </c>
      <c r="G35" s="41">
        <f t="shared" si="0"/>
        <v>627.01532612812503</v>
      </c>
      <c r="H35" s="44">
        <f>PRODUCT(G35,PARAMETROS!F$5)</f>
        <v>193.74773577359062</v>
      </c>
      <c r="I35" s="44">
        <f>PRODUCT(G35,PARAMETROS!F$3)</f>
        <v>193.74773577359062</v>
      </c>
      <c r="M35" s="40"/>
    </row>
    <row r="36" spans="1:13" x14ac:dyDescent="0.2">
      <c r="A36" s="56">
        <v>8</v>
      </c>
      <c r="B36" s="41">
        <f t="shared" si="1"/>
        <v>253.90559333333331</v>
      </c>
      <c r="C36" s="42">
        <f t="shared" si="2"/>
        <v>247.54285714285712</v>
      </c>
      <c r="D36" s="43">
        <f>IF(B36&lt;C36,C36*PARAMETROS!F$5,B36*PARAMETROS!F$5)</f>
        <v>78.456828339999987</v>
      </c>
      <c r="E36" s="43">
        <f>IF(B36&lt;C36,C36*PARAMETROS!F$3,B36*PARAMETROS!F$3)</f>
        <v>78.456828339999987</v>
      </c>
      <c r="F36" s="56">
        <v>8</v>
      </c>
      <c r="G36" s="41">
        <f t="shared" si="0"/>
        <v>557.34695655833343</v>
      </c>
      <c r="H36" s="44">
        <f>PRODUCT(G36,PARAMETROS!F$5)</f>
        <v>172.22020957652504</v>
      </c>
      <c r="I36" s="44">
        <f>PRODUCT(G36,PARAMETROS!F$3)</f>
        <v>172.22020957652504</v>
      </c>
      <c r="M36" s="40"/>
    </row>
    <row r="37" spans="1:13" x14ac:dyDescent="0.2">
      <c r="A37" s="56">
        <v>7</v>
      </c>
      <c r="B37" s="41">
        <f t="shared" si="1"/>
        <v>222.16739416666664</v>
      </c>
      <c r="C37" s="42">
        <f t="shared" si="2"/>
        <v>216.6</v>
      </c>
      <c r="D37" s="43">
        <f>IF(B37&lt;C37,C37*PARAMETROS!F$5,B37*PARAMETROS!F$5)</f>
        <v>68.649724797499985</v>
      </c>
      <c r="E37" s="43">
        <f>IF(B37&lt;C37,C37*PARAMETROS!F$3,B37*PARAMETROS!F$3)</f>
        <v>68.649724797499985</v>
      </c>
      <c r="F37" s="56">
        <v>7</v>
      </c>
      <c r="G37" s="41">
        <f t="shared" si="0"/>
        <v>487.67858698854172</v>
      </c>
      <c r="H37" s="44">
        <f>PRODUCT(G37,PARAMETROS!F$5)</f>
        <v>150.6926833794594</v>
      </c>
      <c r="I37" s="44">
        <f>PRODUCT(G37,PARAMETROS!F$3)</f>
        <v>150.6926833794594</v>
      </c>
      <c r="M37" s="40"/>
    </row>
    <row r="38" spans="1:13" x14ac:dyDescent="0.2">
      <c r="A38" s="56">
        <v>6</v>
      </c>
      <c r="B38" s="41">
        <f t="shared" si="1"/>
        <v>190.42919499999999</v>
      </c>
      <c r="C38" s="42">
        <f t="shared" si="2"/>
        <v>185.65714285714284</v>
      </c>
      <c r="D38" s="43">
        <f>IF(B38&lt;C38,C38*PARAMETROS!F$5,B38*PARAMETROS!F$5)</f>
        <v>58.842621254999997</v>
      </c>
      <c r="E38" s="43">
        <f>IF(B38&lt;C38,C38*PARAMETROS!F$3,B38*PARAMETROS!F$3)</f>
        <v>58.842621254999997</v>
      </c>
      <c r="F38" s="56">
        <v>6</v>
      </c>
      <c r="G38" s="41">
        <f t="shared" si="0"/>
        <v>418.01021741875002</v>
      </c>
      <c r="H38" s="44">
        <f>PRODUCT(G38,PARAMETROS!F$5)</f>
        <v>129.16515718239376</v>
      </c>
      <c r="I38" s="44">
        <f>PRODUCT(G38,PARAMETROS!F$3)</f>
        <v>129.16515718239376</v>
      </c>
      <c r="M38" s="40"/>
    </row>
    <row r="39" spans="1:13" x14ac:dyDescent="0.2">
      <c r="A39" s="56">
        <v>5</v>
      </c>
      <c r="B39" s="41">
        <f t="shared" si="1"/>
        <v>158.69099583333332</v>
      </c>
      <c r="C39" s="42">
        <f t="shared" si="2"/>
        <v>154.71428571428572</v>
      </c>
      <c r="D39" s="43">
        <f>IF(B39&lt;C39,C39*PARAMETROS!F$5,B39*PARAMETROS!F$5)</f>
        <v>49.035517712499995</v>
      </c>
      <c r="E39" s="43">
        <f>IF(B39&lt;C39,C39*PARAMETROS!F$3,B39*PARAMETROS!F$3)</f>
        <v>49.035517712499995</v>
      </c>
      <c r="F39" s="56">
        <v>5</v>
      </c>
      <c r="G39" s="41">
        <f t="shared" si="0"/>
        <v>348.34184784895837</v>
      </c>
      <c r="H39" s="44">
        <f>PRODUCT(G39,PARAMETROS!F$5)</f>
        <v>107.63763098532813</v>
      </c>
      <c r="I39" s="44">
        <f>PRODUCT(G39,PARAMETROS!F$3)</f>
        <v>107.63763098532813</v>
      </c>
      <c r="M39" s="40"/>
    </row>
    <row r="40" spans="1:13" x14ac:dyDescent="0.2">
      <c r="A40" s="56">
        <v>4</v>
      </c>
      <c r="B40" s="41">
        <f t="shared" si="1"/>
        <v>126.95279666666666</v>
      </c>
      <c r="C40" s="42">
        <f t="shared" si="2"/>
        <v>123.77142857142856</v>
      </c>
      <c r="D40" s="43">
        <f>IF(B40&lt;C40,C40*PARAMETROS!F$5,B40*PARAMETROS!F$5)</f>
        <v>39.228414169999994</v>
      </c>
      <c r="E40" s="43">
        <f>IF(B40&lt;C40,C40*PARAMETROS!F$3,B40*PARAMETROS!F$3)</f>
        <v>39.228414169999994</v>
      </c>
      <c r="F40" s="56">
        <v>4</v>
      </c>
      <c r="G40" s="41">
        <f t="shared" si="0"/>
        <v>278.67347827916672</v>
      </c>
      <c r="H40" s="44">
        <f>PRODUCT(G40,PARAMETROS!F$5)</f>
        <v>86.110104788262518</v>
      </c>
      <c r="I40" s="44">
        <f>PRODUCT(G40,PARAMETROS!F$3)</f>
        <v>86.110104788262518</v>
      </c>
      <c r="M40" s="40"/>
    </row>
    <row r="41" spans="1:13" x14ac:dyDescent="0.2">
      <c r="A41" s="56">
        <v>3</v>
      </c>
      <c r="B41" s="41">
        <f t="shared" si="1"/>
        <v>95.214597499999996</v>
      </c>
      <c r="C41" s="42">
        <f t="shared" si="2"/>
        <v>92.828571428571422</v>
      </c>
      <c r="D41" s="43">
        <f>IF(B41&lt;C41,C41*PARAMETROS!F$5,B41*PARAMETROS!F$5)</f>
        <v>29.421310627499999</v>
      </c>
      <c r="E41" s="43">
        <f>IF(B41&lt;C41,C41*PARAMETROS!F$3,B41*PARAMETROS!F$3)</f>
        <v>29.421310627499999</v>
      </c>
      <c r="F41" s="56">
        <v>3</v>
      </c>
      <c r="G41" s="41">
        <f t="shared" si="0"/>
        <v>209.00510870937501</v>
      </c>
      <c r="H41" s="44">
        <f>PRODUCT(G41,PARAMETROS!F$5)</f>
        <v>64.582578591196878</v>
      </c>
      <c r="I41" s="44">
        <f>PRODUCT(G41,PARAMETROS!F$3)</f>
        <v>64.582578591196878</v>
      </c>
      <c r="M41" s="40"/>
    </row>
    <row r="42" spans="1:13" x14ac:dyDescent="0.2">
      <c r="A42" s="56">
        <v>2</v>
      </c>
      <c r="B42" s="41">
        <f t="shared" si="1"/>
        <v>63.476398333333329</v>
      </c>
      <c r="C42" s="42">
        <f t="shared" si="2"/>
        <v>61.885714285714279</v>
      </c>
      <c r="D42" s="43">
        <f>IF(B42&lt;C42,C42*PARAMETROS!F$5,B42*PARAMETROS!F$5)</f>
        <v>19.614207084999997</v>
      </c>
      <c r="E42" s="43">
        <f>IF(B42&lt;C42,C42*PARAMETROS!F$3,B42*PARAMETROS!F$3)</f>
        <v>19.614207084999997</v>
      </c>
      <c r="F42" s="56">
        <v>2</v>
      </c>
      <c r="G42" s="41">
        <f t="shared" si="0"/>
        <v>139.33673913958336</v>
      </c>
      <c r="H42" s="44">
        <f>PRODUCT(G42,PARAMETROS!F$5)</f>
        <v>43.055052394131259</v>
      </c>
      <c r="I42" s="44">
        <f>PRODUCT(G42,PARAMETROS!F$3)</f>
        <v>43.055052394131259</v>
      </c>
      <c r="M42" s="40"/>
    </row>
    <row r="43" spans="1:13" ht="15" thickBot="1" x14ac:dyDescent="0.25">
      <c r="A43" s="58">
        <v>1</v>
      </c>
      <c r="B43" s="59">
        <f t="shared" si="1"/>
        <v>31.738199166666664</v>
      </c>
      <c r="C43" s="42">
        <f t="shared" si="2"/>
        <v>30.94285714285714</v>
      </c>
      <c r="D43" s="46">
        <f>IF(B43&lt;C43,C43*PARAMETROS!F$5,B43*PARAMETROS!F$5)</f>
        <v>9.8071035424999984</v>
      </c>
      <c r="E43" s="47">
        <f>IF(B43&lt;C43,C43*PARAMETROS!F$3,B43*PARAMETROS!F$3)</f>
        <v>9.8071035424999984</v>
      </c>
      <c r="F43" s="56">
        <v>1</v>
      </c>
      <c r="G43" s="45">
        <f t="shared" si="0"/>
        <v>69.668369569791679</v>
      </c>
      <c r="H43" s="47">
        <f>PRODUCT(G43,PARAMETROS!F$5)</f>
        <v>21.52752619706563</v>
      </c>
      <c r="I43" s="47">
        <f>PRODUCT(G43,PARAMETROS!F$3)</f>
        <v>21.52752619706563</v>
      </c>
      <c r="M43" s="40"/>
    </row>
    <row r="46" spans="1:13" ht="57.75" hidden="1" thickBot="1" x14ac:dyDescent="0.25">
      <c r="B46" s="50" t="s">
        <v>52</v>
      </c>
      <c r="C46" s="51">
        <v>7.22</v>
      </c>
      <c r="F46" s="60"/>
    </row>
  </sheetData>
  <sheetProtection algorithmName="SHA-512" hashValue="xNVy+IsnzOD64qzJj//DDC907l3NlFpKFgbMBnK6AOOI/zpfZQN9A6IIxcVVsoHHPloMGbHtJt1OshGZwcb11w==" saltValue="Axx0QkjqSfUQ6lAyRrwNGw==" spinCount="100000" sheet="1" objects="1" scenarios="1"/>
  <mergeCells count="4">
    <mergeCell ref="D2:E2"/>
    <mergeCell ref="H2:I2"/>
    <mergeCell ref="G1:I1"/>
    <mergeCell ref="B1:D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46" sqref="A46:XFD46"/>
    </sheetView>
  </sheetViews>
  <sheetFormatPr baseColWidth="10" defaultColWidth="11.5703125" defaultRowHeight="14.25" x14ac:dyDescent="0.2"/>
  <cols>
    <col min="1" max="1" width="17.7109375" style="39" customWidth="1"/>
    <col min="2" max="2" width="16.5703125" style="39" bestFit="1" customWidth="1"/>
    <col min="3" max="3" width="16.7109375" style="48" hidden="1" customWidth="1"/>
    <col min="4" max="4" width="15.140625" style="40" bestFit="1" customWidth="1"/>
    <col min="5" max="5" width="17.140625" style="40" bestFit="1" customWidth="1"/>
    <col min="6" max="6" width="17" style="40" customWidth="1"/>
    <col min="7" max="7" width="16.5703125" style="40" bestFit="1" customWidth="1"/>
    <col min="8" max="8" width="15.5703125" style="40" bestFit="1" customWidth="1"/>
    <col min="9" max="9" width="17.7109375" style="40" bestFit="1" customWidth="1"/>
    <col min="10" max="10" width="11.5703125" style="40"/>
    <col min="11" max="11" width="28.7109375" style="40" bestFit="1" customWidth="1"/>
    <col min="12" max="12" width="13.140625" style="40" customWidth="1"/>
    <col min="13" max="13" width="37.28515625" style="49" bestFit="1" customWidth="1"/>
    <col min="14" max="16384" width="11.5703125" style="40"/>
  </cols>
  <sheetData>
    <row r="1" spans="1:14" ht="23.45" customHeight="1" thickBot="1" x14ac:dyDescent="0.35">
      <c r="B1" s="82" t="s">
        <v>32</v>
      </c>
      <c r="C1" s="83"/>
      <c r="D1" s="84"/>
      <c r="E1" s="85"/>
      <c r="G1" s="82" t="s">
        <v>33</v>
      </c>
      <c r="H1" s="83"/>
      <c r="I1" s="84"/>
      <c r="M1" s="40"/>
    </row>
    <row r="2" spans="1:14" ht="41.45" customHeight="1" thickBot="1" x14ac:dyDescent="0.25">
      <c r="B2" s="63" t="s">
        <v>4</v>
      </c>
      <c r="C2" s="52"/>
      <c r="D2" s="80" t="s">
        <v>50</v>
      </c>
      <c r="E2" s="81"/>
      <c r="F2" s="39"/>
      <c r="G2" s="63" t="s">
        <v>4</v>
      </c>
      <c r="H2" s="80" t="s">
        <v>50</v>
      </c>
      <c r="I2" s="81"/>
      <c r="M2" s="40"/>
    </row>
    <row r="3" spans="1:14" s="53" customFormat="1" ht="43.5" thickBot="1" x14ac:dyDescent="0.25">
      <c r="A3" s="57" t="s">
        <v>0</v>
      </c>
      <c r="B3" s="54" t="s">
        <v>5</v>
      </c>
      <c r="C3" s="62" t="s">
        <v>55</v>
      </c>
      <c r="D3" s="55" t="s">
        <v>48</v>
      </c>
      <c r="E3" s="55" t="s">
        <v>49</v>
      </c>
      <c r="F3" s="57" t="s">
        <v>0</v>
      </c>
      <c r="G3" s="61" t="s">
        <v>5</v>
      </c>
      <c r="H3" s="55" t="s">
        <v>48</v>
      </c>
      <c r="I3" s="55" t="s">
        <v>49</v>
      </c>
      <c r="K3" s="73" t="s">
        <v>59</v>
      </c>
      <c r="L3" s="73"/>
      <c r="M3" s="40"/>
      <c r="N3" s="40"/>
    </row>
    <row r="4" spans="1:14" x14ac:dyDescent="0.2">
      <c r="A4" s="56">
        <v>40</v>
      </c>
      <c r="B4" s="41">
        <f>PARAMETROS!B4</f>
        <v>1116.3670833333335</v>
      </c>
      <c r="C4" s="42"/>
      <c r="D4" s="43">
        <f>IF(B4&lt;=PARAMETROS!F$9,PARAMETROS!F$9*PARAMETROS!F$4,B4*PARAMETROS!F$4)</f>
        <v>344.95742875000008</v>
      </c>
      <c r="E4" s="43">
        <f>IF(B4&lt;=PARAMETROS!F$9,PARAMETROS!F$9*PARAMETROS!F$2,B4*PARAMETROS!F$2)</f>
        <v>344.95742875000008</v>
      </c>
      <c r="F4" s="56">
        <v>40</v>
      </c>
      <c r="G4" s="41">
        <f>PARAMETROS!C4</f>
        <v>2268.4021131924173</v>
      </c>
      <c r="H4" s="44">
        <f>PRODUCT(G4,PARAMETROS!F$4)</f>
        <v>700.9362529764569</v>
      </c>
      <c r="I4" s="44">
        <f>PRODUCT(G4,PARAMETROS!F$2)</f>
        <v>700.9362529764569</v>
      </c>
      <c r="K4" s="74" t="s">
        <v>60</v>
      </c>
      <c r="L4" s="75">
        <v>0.309</v>
      </c>
      <c r="M4" s="40"/>
    </row>
    <row r="5" spans="1:14" x14ac:dyDescent="0.2">
      <c r="A5" s="56">
        <v>39</v>
      </c>
      <c r="B5" s="41">
        <f>PRODUCT(B$4,A5)/A$4</f>
        <v>1088.4579062500002</v>
      </c>
      <c r="C5" s="42">
        <f>(A5/7*30)*$C$46</f>
        <v>1001.1857142857143</v>
      </c>
      <c r="D5" s="43">
        <f>IF(B5&lt;C5,C5*PARAMETROS!F$5,B5*PARAMETROS!F$5)</f>
        <v>336.33349303125004</v>
      </c>
      <c r="E5" s="43">
        <f>IF(B5&lt;C5,C5*PARAMETROS!F$3,B5*PARAMETROS!F$3)</f>
        <v>336.33349303125004</v>
      </c>
      <c r="F5" s="56">
        <v>39</v>
      </c>
      <c r="G5" s="41">
        <f>PRODUCT(G$4,F5)/F$4</f>
        <v>2211.6920603626068</v>
      </c>
      <c r="H5" s="44">
        <f>PRODUCT(G5,PARAMETROS!F$5)</f>
        <v>683.41284665204546</v>
      </c>
      <c r="I5" s="44">
        <f>PRODUCT(G5,PARAMETROS!F$3)</f>
        <v>683.41284665204546</v>
      </c>
      <c r="K5" s="74" t="s">
        <v>61</v>
      </c>
      <c r="L5" s="75">
        <v>0.309</v>
      </c>
      <c r="M5" s="40"/>
    </row>
    <row r="6" spans="1:14" x14ac:dyDescent="0.2">
      <c r="A6" s="56">
        <v>38</v>
      </c>
      <c r="B6" s="41">
        <f t="shared" ref="B6:B43" si="0">PRODUCT(B$4,A6)/A$4</f>
        <v>1060.5487291666668</v>
      </c>
      <c r="C6" s="42">
        <f t="shared" ref="C6:C43" si="1">(A6/7*30)*$C$46</f>
        <v>975.51428571428573</v>
      </c>
      <c r="D6" s="43">
        <f>IF(B6&lt;C6,C6*PARAMETROS!F$5,B6*PARAMETROS!F$5)</f>
        <v>327.70955731250007</v>
      </c>
      <c r="E6" s="43">
        <f>IF(B6&lt;C6,C6*PARAMETROS!F$3,B6*PARAMETROS!F$3)</f>
        <v>327.70955731250007</v>
      </c>
      <c r="F6" s="56">
        <v>38</v>
      </c>
      <c r="G6" s="41">
        <f t="shared" ref="G6:G43" si="2">PRODUCT(G$4,F6)/F$4</f>
        <v>2154.9820075327962</v>
      </c>
      <c r="H6" s="44">
        <f>PRODUCT(G6,PARAMETROS!F$5)</f>
        <v>665.88944032763402</v>
      </c>
      <c r="I6" s="44">
        <f>PRODUCT(G6,PARAMETROS!F$3)</f>
        <v>665.88944032763402</v>
      </c>
      <c r="K6" s="74" t="s">
        <v>62</v>
      </c>
      <c r="L6" s="75">
        <v>0.309</v>
      </c>
      <c r="M6" s="40"/>
    </row>
    <row r="7" spans="1:14" x14ac:dyDescent="0.2">
      <c r="A7" s="56">
        <v>37</v>
      </c>
      <c r="B7" s="41">
        <f t="shared" si="0"/>
        <v>1032.6395520833335</v>
      </c>
      <c r="C7" s="42">
        <f t="shared" si="1"/>
        <v>949.84285714285704</v>
      </c>
      <c r="D7" s="43">
        <f>IF(B7&lt;C7,C7*PARAMETROS!F$5,B7*PARAMETROS!F$5)</f>
        <v>319.08562159375003</v>
      </c>
      <c r="E7" s="43">
        <f>IF(B7&lt;C7,C7*PARAMETROS!F$3,B7*PARAMETROS!F$3)</f>
        <v>319.08562159375003</v>
      </c>
      <c r="F7" s="56">
        <v>37</v>
      </c>
      <c r="G7" s="41">
        <f t="shared" si="2"/>
        <v>2098.271954702986</v>
      </c>
      <c r="H7" s="44">
        <f>PRODUCT(G7,PARAMETROS!F$5)</f>
        <v>648.36603400322269</v>
      </c>
      <c r="I7" s="44">
        <f>PRODUCT(G7,PARAMETROS!F$3)</f>
        <v>648.36603400322269</v>
      </c>
      <c r="K7" s="74" t="s">
        <v>63</v>
      </c>
      <c r="L7" s="75">
        <v>0.309</v>
      </c>
      <c r="M7" s="40"/>
    </row>
    <row r="8" spans="1:14" x14ac:dyDescent="0.2">
      <c r="A8" s="56">
        <v>36</v>
      </c>
      <c r="B8" s="41">
        <f t="shared" si="0"/>
        <v>1004.7303750000003</v>
      </c>
      <c r="C8" s="42">
        <f t="shared" si="1"/>
        <v>924.17142857142869</v>
      </c>
      <c r="D8" s="43">
        <f>IF(B8&lt;C8,C8*PARAMETROS!F$5,B8*PARAMETROS!F$5)</f>
        <v>310.46168587500011</v>
      </c>
      <c r="E8" s="43">
        <f>IF(B8&lt;C8,C8*PARAMETROS!F$3,B8*PARAMETROS!F$3)</f>
        <v>310.46168587500011</v>
      </c>
      <c r="F8" s="56">
        <v>36</v>
      </c>
      <c r="G8" s="41">
        <f t="shared" si="2"/>
        <v>2041.5619018731754</v>
      </c>
      <c r="H8" s="44">
        <f>PRODUCT(G8,PARAMETROS!F$5)</f>
        <v>630.84262767881125</v>
      </c>
      <c r="I8" s="44">
        <f>PRODUCT(G8,PARAMETROS!F$3)</f>
        <v>630.84262767881125</v>
      </c>
      <c r="M8" s="40"/>
    </row>
    <row r="9" spans="1:14" x14ac:dyDescent="0.2">
      <c r="A9" s="56">
        <v>35</v>
      </c>
      <c r="B9" s="41">
        <f t="shared" si="0"/>
        <v>976.82119791666685</v>
      </c>
      <c r="C9" s="42">
        <f t="shared" si="1"/>
        <v>898.5</v>
      </c>
      <c r="D9" s="43">
        <f>IF(B9&lt;C9,C9*PARAMETROS!F$5,B9*PARAMETROS!F$5)</f>
        <v>301.83775015625008</v>
      </c>
      <c r="E9" s="43">
        <f>IF(B9&lt;C9,C9*PARAMETROS!F$3,B9*PARAMETROS!F$3)</f>
        <v>301.83775015625008</v>
      </c>
      <c r="F9" s="56">
        <v>35</v>
      </c>
      <c r="G9" s="41">
        <f t="shared" si="2"/>
        <v>1984.8518490433653</v>
      </c>
      <c r="H9" s="44">
        <f>PRODUCT(G9,PARAMETROS!F$5)</f>
        <v>613.31922135439982</v>
      </c>
      <c r="I9" s="44">
        <f>PRODUCT(G9,PARAMETROS!F$3)</f>
        <v>613.31922135439982</v>
      </c>
      <c r="M9" s="40"/>
    </row>
    <row r="10" spans="1:14" x14ac:dyDescent="0.2">
      <c r="A10" s="56">
        <v>34</v>
      </c>
      <c r="B10" s="41">
        <f t="shared" si="0"/>
        <v>948.9120208333336</v>
      </c>
      <c r="C10" s="42">
        <f t="shared" si="1"/>
        <v>872.82857142857131</v>
      </c>
      <c r="D10" s="43">
        <f>IF(B10&lt;C10,C10*PARAMETROS!F$5,B10*PARAMETROS!F$5)</f>
        <v>293.2138144375001</v>
      </c>
      <c r="E10" s="43">
        <f>IF(B10&lt;C10,C10*PARAMETROS!F$3,B10*PARAMETROS!F$3)</f>
        <v>293.2138144375001</v>
      </c>
      <c r="F10" s="56">
        <v>34</v>
      </c>
      <c r="G10" s="41">
        <f t="shared" si="2"/>
        <v>1928.1417962135547</v>
      </c>
      <c r="H10" s="44">
        <f>PRODUCT(G10,PARAMETROS!F$5)</f>
        <v>595.79581502998838</v>
      </c>
      <c r="I10" s="44">
        <f>PRODUCT(G10,PARAMETROS!F$3)</f>
        <v>595.79581502998838</v>
      </c>
      <c r="M10" s="40"/>
    </row>
    <row r="11" spans="1:14" x14ac:dyDescent="0.2">
      <c r="A11" s="56">
        <v>33</v>
      </c>
      <c r="B11" s="41">
        <f t="shared" si="0"/>
        <v>921.00284375000012</v>
      </c>
      <c r="C11" s="42">
        <f t="shared" si="1"/>
        <v>847.15714285714296</v>
      </c>
      <c r="D11" s="43">
        <f>IF(B11&lt;C11,C11*PARAMETROS!F$5,B11*PARAMETROS!F$5)</f>
        <v>284.58987871875001</v>
      </c>
      <c r="E11" s="43">
        <f>IF(B11&lt;C11,C11*PARAMETROS!F$3,B11*PARAMETROS!F$3)</f>
        <v>284.58987871875001</v>
      </c>
      <c r="F11" s="56">
        <v>33</v>
      </c>
      <c r="G11" s="41">
        <f t="shared" si="2"/>
        <v>1871.4317433837446</v>
      </c>
      <c r="H11" s="44">
        <f>PRODUCT(G11,PARAMETROS!F$5)</f>
        <v>578.27240870557705</v>
      </c>
      <c r="I11" s="44">
        <f>PRODUCT(G11,PARAMETROS!F$3)</f>
        <v>578.27240870557705</v>
      </c>
      <c r="M11" s="40"/>
    </row>
    <row r="12" spans="1:14" x14ac:dyDescent="0.2">
      <c r="A12" s="56">
        <v>32</v>
      </c>
      <c r="B12" s="41">
        <f t="shared" si="0"/>
        <v>893.09366666666688</v>
      </c>
      <c r="C12" s="42">
        <f t="shared" si="1"/>
        <v>821.48571428571427</v>
      </c>
      <c r="D12" s="43">
        <f>IF(B12&lt;C12,C12*PARAMETROS!F$5,B12*PARAMETROS!F$5)</f>
        <v>275.96594300000004</v>
      </c>
      <c r="E12" s="43">
        <f>IF(B12&lt;C12,C12*PARAMETROS!F$3,B12*PARAMETROS!F$3)</f>
        <v>275.96594300000004</v>
      </c>
      <c r="F12" s="56">
        <v>32</v>
      </c>
      <c r="G12" s="41">
        <f t="shared" si="2"/>
        <v>1814.721690553934</v>
      </c>
      <c r="H12" s="44">
        <f>PRODUCT(G12,PARAMETROS!F$5)</f>
        <v>560.74900238116561</v>
      </c>
      <c r="I12" s="44">
        <f>PRODUCT(G12,PARAMETROS!F$3)</f>
        <v>560.74900238116561</v>
      </c>
      <c r="M12" s="40"/>
    </row>
    <row r="13" spans="1:14" x14ac:dyDescent="0.2">
      <c r="A13" s="56">
        <v>31</v>
      </c>
      <c r="B13" s="41">
        <f t="shared" si="0"/>
        <v>865.18448958333352</v>
      </c>
      <c r="C13" s="42">
        <f t="shared" si="1"/>
        <v>795.8142857142858</v>
      </c>
      <c r="D13" s="43">
        <f>IF(B13&lt;C13,C13*PARAMETROS!F$5,B13*PARAMETROS!F$5)</f>
        <v>267.34200728125006</v>
      </c>
      <c r="E13" s="43">
        <f>IF(B13&lt;C13,C13*PARAMETROS!F$3,B13*PARAMETROS!F$3)</f>
        <v>267.34200728125006</v>
      </c>
      <c r="F13" s="56">
        <v>31</v>
      </c>
      <c r="G13" s="41">
        <f t="shared" si="2"/>
        <v>1758.0116377241234</v>
      </c>
      <c r="H13" s="44">
        <f>PRODUCT(G13,PARAMETROS!F$5)</f>
        <v>543.22559605675417</v>
      </c>
      <c r="I13" s="44">
        <f>PRODUCT(G13,PARAMETROS!F$3)</f>
        <v>543.22559605675417</v>
      </c>
      <c r="M13" s="40"/>
    </row>
    <row r="14" spans="1:14" x14ac:dyDescent="0.2">
      <c r="A14" s="56">
        <v>30</v>
      </c>
      <c r="B14" s="41">
        <f t="shared" si="0"/>
        <v>837.27531250000015</v>
      </c>
      <c r="C14" s="42">
        <f t="shared" si="1"/>
        <v>770.14285714285711</v>
      </c>
      <c r="D14" s="43">
        <f>IF(B14&lt;C14,C14*PARAMETROS!F$5,B14*PARAMETROS!F$5)</f>
        <v>258.71807156250003</v>
      </c>
      <c r="E14" s="43">
        <f>IF(B14&lt;C14,C14*PARAMETROS!F$3,B14*PARAMETROS!F$3)</f>
        <v>258.71807156250003</v>
      </c>
      <c r="F14" s="56">
        <v>30</v>
      </c>
      <c r="G14" s="41">
        <f t="shared" si="2"/>
        <v>1701.301584894313</v>
      </c>
      <c r="H14" s="44">
        <f>PRODUCT(G14,PARAMETROS!F$5)</f>
        <v>525.70218973234273</v>
      </c>
      <c r="I14" s="44">
        <f>PRODUCT(G14,PARAMETROS!F$3)</f>
        <v>525.70218973234273</v>
      </c>
      <c r="M14" s="40"/>
    </row>
    <row r="15" spans="1:14" x14ac:dyDescent="0.2">
      <c r="A15" s="56">
        <v>29</v>
      </c>
      <c r="B15" s="41">
        <f t="shared" si="0"/>
        <v>809.36613541666679</v>
      </c>
      <c r="C15" s="42">
        <f t="shared" si="1"/>
        <v>744.47142857142865</v>
      </c>
      <c r="D15" s="43">
        <f>IF(B15&lt;C15,C15*PARAMETROS!F$5,B15*PARAMETROS!F$5)</f>
        <v>250.09413584375002</v>
      </c>
      <c r="E15" s="43">
        <f>IF(B15&lt;C15,C15*PARAMETROS!F$3,B15*PARAMETROS!F$3)</f>
        <v>250.09413584375002</v>
      </c>
      <c r="F15" s="56">
        <v>29</v>
      </c>
      <c r="G15" s="41">
        <f t="shared" si="2"/>
        <v>1644.5915320645024</v>
      </c>
      <c r="H15" s="44">
        <f>PRODUCT(G15,PARAMETROS!F$5)</f>
        <v>508.17878340793123</v>
      </c>
      <c r="I15" s="44">
        <f>PRODUCT(G15,PARAMETROS!F$3)</f>
        <v>508.17878340793123</v>
      </c>
      <c r="M15" s="40"/>
    </row>
    <row r="16" spans="1:14" x14ac:dyDescent="0.2">
      <c r="A16" s="56">
        <v>28</v>
      </c>
      <c r="B16" s="41">
        <f t="shared" si="0"/>
        <v>781.45695833333343</v>
      </c>
      <c r="C16" s="42">
        <f t="shared" si="1"/>
        <v>718.80000000000007</v>
      </c>
      <c r="D16" s="43">
        <f>IF(B16&lt;C16,C16*PARAMETROS!F$5,B16*PARAMETROS!F$5)</f>
        <v>241.47020012500002</v>
      </c>
      <c r="E16" s="43">
        <f>IF(B16&lt;C16,C16*PARAMETROS!F$3,B16*PARAMETROS!F$3)</f>
        <v>241.47020012500002</v>
      </c>
      <c r="F16" s="56">
        <v>28</v>
      </c>
      <c r="G16" s="41">
        <f t="shared" si="2"/>
        <v>1587.8814792346923</v>
      </c>
      <c r="H16" s="44">
        <f>PRODUCT(G16,PARAMETROS!F$5)</f>
        <v>490.65537708351991</v>
      </c>
      <c r="I16" s="44">
        <f>PRODUCT(G16,PARAMETROS!F$3)</f>
        <v>490.65537708351991</v>
      </c>
      <c r="M16" s="40"/>
    </row>
    <row r="17" spans="1:13" x14ac:dyDescent="0.2">
      <c r="A17" s="56">
        <v>27</v>
      </c>
      <c r="B17" s="41">
        <f t="shared" si="0"/>
        <v>753.54778125000007</v>
      </c>
      <c r="C17" s="42">
        <f t="shared" si="1"/>
        <v>693.12857142857149</v>
      </c>
      <c r="D17" s="43">
        <f>IF(B17&lt;C17,C17*PARAMETROS!F$5,B17*PARAMETROS!F$5)</f>
        <v>232.84626440625001</v>
      </c>
      <c r="E17" s="43">
        <f>IF(B17&lt;C17,C17*PARAMETROS!F$3,B17*PARAMETROS!F$3)</f>
        <v>232.84626440625001</v>
      </c>
      <c r="F17" s="56">
        <v>27</v>
      </c>
      <c r="G17" s="41">
        <f t="shared" si="2"/>
        <v>1531.1714264048817</v>
      </c>
      <c r="H17" s="44">
        <f>PRODUCT(G17,PARAMETROS!F$5)</f>
        <v>473.13197075910841</v>
      </c>
      <c r="I17" s="44">
        <f>PRODUCT(G17,PARAMETROS!F$3)</f>
        <v>473.13197075910841</v>
      </c>
      <c r="M17" s="40"/>
    </row>
    <row r="18" spans="1:13" x14ac:dyDescent="0.2">
      <c r="A18" s="56">
        <v>26</v>
      </c>
      <c r="B18" s="41">
        <f t="shared" si="0"/>
        <v>725.63860416666682</v>
      </c>
      <c r="C18" s="42">
        <f t="shared" si="1"/>
        <v>667.45714285714291</v>
      </c>
      <c r="D18" s="43">
        <f>IF(B18&lt;C18,C18*PARAMETROS!F$5,B18*PARAMETROS!F$5)</f>
        <v>224.22232868750004</v>
      </c>
      <c r="E18" s="43">
        <f>IF(B18&lt;C18,C18*PARAMETROS!F$3,B18*PARAMETROS!F$3)</f>
        <v>224.22232868750004</v>
      </c>
      <c r="F18" s="56">
        <v>26</v>
      </c>
      <c r="G18" s="41">
        <f t="shared" si="2"/>
        <v>1474.4613735750713</v>
      </c>
      <c r="H18" s="44">
        <f>PRODUCT(G18,PARAMETROS!F$5)</f>
        <v>455.60856443469703</v>
      </c>
      <c r="I18" s="44">
        <f>PRODUCT(G18,PARAMETROS!F$3)</f>
        <v>455.60856443469703</v>
      </c>
      <c r="M18" s="40"/>
    </row>
    <row r="19" spans="1:13" x14ac:dyDescent="0.2">
      <c r="A19" s="56">
        <v>25</v>
      </c>
      <c r="B19" s="41">
        <f t="shared" si="0"/>
        <v>697.72942708333346</v>
      </c>
      <c r="C19" s="42">
        <f t="shared" si="1"/>
        <v>641.78571428571433</v>
      </c>
      <c r="D19" s="43">
        <f>IF(B19&lt;C19,C19*PARAMETROS!F$5,B19*PARAMETROS!F$5)</f>
        <v>215.59839296875003</v>
      </c>
      <c r="E19" s="43">
        <f>IF(B19&lt;C19,C19*PARAMETROS!F$3,B19*PARAMETROS!F$3)</f>
        <v>215.59839296875003</v>
      </c>
      <c r="F19" s="56">
        <v>25</v>
      </c>
      <c r="G19" s="41">
        <f t="shared" si="2"/>
        <v>1417.7513207452607</v>
      </c>
      <c r="H19" s="44">
        <f>PRODUCT(G19,PARAMETROS!F$5)</f>
        <v>438.08515811028553</v>
      </c>
      <c r="I19" s="44">
        <f>PRODUCT(G19,PARAMETROS!F$3)</f>
        <v>438.08515811028553</v>
      </c>
      <c r="M19" s="40"/>
    </row>
    <row r="20" spans="1:13" x14ac:dyDescent="0.2">
      <c r="A20" s="56">
        <v>24</v>
      </c>
      <c r="B20" s="41">
        <f t="shared" si="0"/>
        <v>669.8202500000001</v>
      </c>
      <c r="C20" s="42">
        <f t="shared" si="1"/>
        <v>616.11428571428564</v>
      </c>
      <c r="D20" s="43">
        <f>IF(B20&lt;C20,C20*PARAMETROS!F$5,B20*PARAMETROS!F$5)</f>
        <v>206.97445725000003</v>
      </c>
      <c r="E20" s="43">
        <f>IF(B20&lt;C20,C20*PARAMETROS!F$3,B20*PARAMETROS!F$3)</f>
        <v>206.97445725000003</v>
      </c>
      <c r="F20" s="56">
        <v>24</v>
      </c>
      <c r="G20" s="41">
        <f t="shared" si="2"/>
        <v>1361.0412679154504</v>
      </c>
      <c r="H20" s="44">
        <f>PRODUCT(G20,PARAMETROS!F$5)</f>
        <v>420.56175178587415</v>
      </c>
      <c r="I20" s="44">
        <f>PRODUCT(G20,PARAMETROS!F$3)</f>
        <v>420.56175178587415</v>
      </c>
      <c r="M20" s="40"/>
    </row>
    <row r="21" spans="1:13" x14ac:dyDescent="0.2">
      <c r="A21" s="56">
        <v>23</v>
      </c>
      <c r="B21" s="41">
        <f t="shared" si="0"/>
        <v>641.91107291666674</v>
      </c>
      <c r="C21" s="42">
        <f t="shared" si="1"/>
        <v>590.44285714285718</v>
      </c>
      <c r="D21" s="43">
        <f>IF(B21&lt;C21,C21*PARAMETROS!F$5,B21*PARAMETROS!F$5)</f>
        <v>198.35052153125002</v>
      </c>
      <c r="E21" s="43">
        <f>IF(B21&lt;C21,C21*PARAMETROS!F$3,B21*PARAMETROS!F$3)</f>
        <v>198.35052153125002</v>
      </c>
      <c r="F21" s="56">
        <v>23</v>
      </c>
      <c r="G21" s="41">
        <f t="shared" si="2"/>
        <v>1304.33121508564</v>
      </c>
      <c r="H21" s="44">
        <f>PRODUCT(G21,PARAMETROS!F$5)</f>
        <v>403.03834546146277</v>
      </c>
      <c r="I21" s="44">
        <f>PRODUCT(G21,PARAMETROS!F$3)</f>
        <v>403.03834546146277</v>
      </c>
      <c r="M21" s="40"/>
    </row>
    <row r="22" spans="1:13" x14ac:dyDescent="0.2">
      <c r="A22" s="56">
        <v>22</v>
      </c>
      <c r="B22" s="41">
        <f t="shared" si="0"/>
        <v>614.00189583333338</v>
      </c>
      <c r="C22" s="42">
        <f t="shared" si="1"/>
        <v>564.77142857142849</v>
      </c>
      <c r="D22" s="43">
        <f>IF(B22&lt;C22,C22*PARAMETROS!F$5,B22*PARAMETROS!F$5)</f>
        <v>189.72658581250002</v>
      </c>
      <c r="E22" s="43">
        <f>IF(B22&lt;C22,C22*PARAMETROS!F$3,B22*PARAMETROS!F$3)</f>
        <v>189.72658581250002</v>
      </c>
      <c r="F22" s="56">
        <v>22</v>
      </c>
      <c r="G22" s="41">
        <f t="shared" si="2"/>
        <v>1247.6211622558296</v>
      </c>
      <c r="H22" s="44">
        <f>PRODUCT(G22,PARAMETROS!F$5)</f>
        <v>385.51493913705133</v>
      </c>
      <c r="I22" s="44">
        <f>PRODUCT(G22,PARAMETROS!F$3)</f>
        <v>385.51493913705133</v>
      </c>
      <c r="M22" s="40"/>
    </row>
    <row r="23" spans="1:13" x14ac:dyDescent="0.2">
      <c r="A23" s="56">
        <v>21</v>
      </c>
      <c r="B23" s="41">
        <f t="shared" si="0"/>
        <v>586.09271875000013</v>
      </c>
      <c r="C23" s="42">
        <f t="shared" si="1"/>
        <v>539.1</v>
      </c>
      <c r="D23" s="43">
        <f>IF(B23&lt;C23,C23*PARAMETROS!F$5,B23*PARAMETROS!F$5)</f>
        <v>181.10265009375004</v>
      </c>
      <c r="E23" s="43">
        <f>IF(B23&lt;C23,C23*PARAMETROS!F$3,B23*PARAMETROS!F$3)</f>
        <v>181.10265009375004</v>
      </c>
      <c r="F23" s="56">
        <v>21</v>
      </c>
      <c r="G23" s="41">
        <f t="shared" si="2"/>
        <v>1190.9111094260193</v>
      </c>
      <c r="H23" s="44">
        <f>PRODUCT(G23,PARAMETROS!F$5)</f>
        <v>367.99153281263995</v>
      </c>
      <c r="I23" s="44">
        <f>PRODUCT(G23,PARAMETROS!F$3)</f>
        <v>367.99153281263995</v>
      </c>
      <c r="M23" s="40"/>
    </row>
    <row r="24" spans="1:13" x14ac:dyDescent="0.2">
      <c r="A24" s="56">
        <v>20</v>
      </c>
      <c r="B24" s="41">
        <f t="shared" si="0"/>
        <v>558.18354166666677</v>
      </c>
      <c r="C24" s="42">
        <f t="shared" si="1"/>
        <v>513.42857142857144</v>
      </c>
      <c r="D24" s="43">
        <f>IF(B24&lt;C24,C24*PARAMETROS!F$5,B24*PARAMETROS!F$5)</f>
        <v>172.47871437500004</v>
      </c>
      <c r="E24" s="43">
        <f>IF(B24&lt;C24,C24*PARAMETROS!F$3,B24*PARAMETROS!F$3)</f>
        <v>172.47871437500004</v>
      </c>
      <c r="F24" s="56">
        <v>20</v>
      </c>
      <c r="G24" s="41">
        <f t="shared" si="2"/>
        <v>1134.2010565962087</v>
      </c>
      <c r="H24" s="44">
        <f>PRODUCT(G24,PARAMETROS!F$5)</f>
        <v>350.46812648822845</v>
      </c>
      <c r="I24" s="44">
        <f>PRODUCT(G24,PARAMETROS!F$3)</f>
        <v>350.46812648822845</v>
      </c>
      <c r="M24" s="40"/>
    </row>
    <row r="25" spans="1:13" x14ac:dyDescent="0.2">
      <c r="A25" s="56">
        <v>19</v>
      </c>
      <c r="B25" s="41">
        <f t="shared" si="0"/>
        <v>530.27436458333341</v>
      </c>
      <c r="C25" s="42">
        <f t="shared" si="1"/>
        <v>487.75714285714287</v>
      </c>
      <c r="D25" s="43">
        <f>IF(B25&lt;C25,C25*PARAMETROS!F$5,B25*PARAMETROS!F$5)</f>
        <v>163.85477865625003</v>
      </c>
      <c r="E25" s="43">
        <f>IF(B25&lt;C25,C25*PARAMETROS!F$3,B25*PARAMETROS!F$3)</f>
        <v>163.85477865625003</v>
      </c>
      <c r="F25" s="56">
        <v>19</v>
      </c>
      <c r="G25" s="41">
        <f t="shared" si="2"/>
        <v>1077.4910037663981</v>
      </c>
      <c r="H25" s="44">
        <f>PRODUCT(G25,PARAMETROS!F$5)</f>
        <v>332.94472016381701</v>
      </c>
      <c r="I25" s="44">
        <f>PRODUCT(G25,PARAMETROS!F$3)</f>
        <v>332.94472016381701</v>
      </c>
      <c r="M25" s="40"/>
    </row>
    <row r="26" spans="1:13" x14ac:dyDescent="0.2">
      <c r="A26" s="56">
        <v>18</v>
      </c>
      <c r="B26" s="41">
        <f t="shared" si="0"/>
        <v>502.36518750000016</v>
      </c>
      <c r="C26" s="42">
        <f t="shared" si="1"/>
        <v>462.08571428571435</v>
      </c>
      <c r="D26" s="43">
        <f>IF(B26&lt;C26,C26*PARAMETROS!F$5,B26*PARAMETROS!F$5)</f>
        <v>155.23084293750006</v>
      </c>
      <c r="E26" s="43">
        <f>IF(B26&lt;C26,C26*PARAMETROS!F$3,B26*PARAMETROS!F$3)</f>
        <v>155.23084293750006</v>
      </c>
      <c r="F26" s="56">
        <v>18</v>
      </c>
      <c r="G26" s="41">
        <f t="shared" si="2"/>
        <v>1020.7809509365877</v>
      </c>
      <c r="H26" s="44">
        <f>PRODUCT(G26,PARAMETROS!F$5)</f>
        <v>315.42131383940563</v>
      </c>
      <c r="I26" s="44">
        <f>PRODUCT(G26,PARAMETROS!F$3)</f>
        <v>315.42131383940563</v>
      </c>
      <c r="M26" s="40"/>
    </row>
    <row r="27" spans="1:13" x14ac:dyDescent="0.2">
      <c r="A27" s="56">
        <v>17</v>
      </c>
      <c r="B27" s="41">
        <f t="shared" si="0"/>
        <v>474.4560104166668</v>
      </c>
      <c r="C27" s="42">
        <f t="shared" si="1"/>
        <v>436.41428571428565</v>
      </c>
      <c r="D27" s="43">
        <f>IF(B27&lt;C27,C27*PARAMETROS!F$5,B27*PARAMETROS!F$5)</f>
        <v>146.60690721875005</v>
      </c>
      <c r="E27" s="43">
        <f>IF(B27&lt;C27,C27*PARAMETROS!F$3,B27*PARAMETROS!F$3)</f>
        <v>146.60690721875005</v>
      </c>
      <c r="F27" s="56">
        <v>17</v>
      </c>
      <c r="G27" s="41">
        <f t="shared" si="2"/>
        <v>964.07089810677735</v>
      </c>
      <c r="H27" s="44">
        <f>PRODUCT(G27,PARAMETROS!F$5)</f>
        <v>297.89790751499419</v>
      </c>
      <c r="I27" s="44">
        <f>PRODUCT(G27,PARAMETROS!F$3)</f>
        <v>297.89790751499419</v>
      </c>
      <c r="M27" s="40"/>
    </row>
    <row r="28" spans="1:13" x14ac:dyDescent="0.2">
      <c r="A28" s="56">
        <v>16</v>
      </c>
      <c r="B28" s="41">
        <f t="shared" si="0"/>
        <v>446.54683333333344</v>
      </c>
      <c r="C28" s="42">
        <f t="shared" si="1"/>
        <v>410.74285714285713</v>
      </c>
      <c r="D28" s="43">
        <f>IF(B28&lt;C28,C28*PARAMETROS!F$5,B28*PARAMETROS!F$5)</f>
        <v>137.98297150000002</v>
      </c>
      <c r="E28" s="43">
        <f>IF(B28&lt;C28,C28*PARAMETROS!F$3,B28*PARAMETROS!F$3)</f>
        <v>137.98297150000002</v>
      </c>
      <c r="F28" s="56">
        <v>16</v>
      </c>
      <c r="G28" s="41">
        <f t="shared" si="2"/>
        <v>907.36084527696698</v>
      </c>
      <c r="H28" s="44">
        <f>PRODUCT(G28,PARAMETROS!F$5)</f>
        <v>280.37450119058281</v>
      </c>
      <c r="I28" s="44">
        <f>PRODUCT(G28,PARAMETROS!F$3)</f>
        <v>280.37450119058281</v>
      </c>
      <c r="M28" s="40"/>
    </row>
    <row r="29" spans="1:13" x14ac:dyDescent="0.2">
      <c r="A29" s="56">
        <v>15</v>
      </c>
      <c r="B29" s="41">
        <f t="shared" si="0"/>
        <v>418.63765625000008</v>
      </c>
      <c r="C29" s="42">
        <f t="shared" si="1"/>
        <v>385.07142857142856</v>
      </c>
      <c r="D29" s="43">
        <f>IF(B29&lt;C29,C29*PARAMETROS!F$5,B29*PARAMETROS!F$5)</f>
        <v>129.35903578125001</v>
      </c>
      <c r="E29" s="43">
        <f>IF(B29&lt;C29,C29*PARAMETROS!F$3,B29*PARAMETROS!F$3)</f>
        <v>129.35903578125001</v>
      </c>
      <c r="F29" s="56">
        <v>15</v>
      </c>
      <c r="G29" s="41">
        <f t="shared" si="2"/>
        <v>850.6507924471565</v>
      </c>
      <c r="H29" s="44">
        <f>PRODUCT(G29,PARAMETROS!F$5)</f>
        <v>262.85109486617137</v>
      </c>
      <c r="I29" s="44">
        <f>PRODUCT(G29,PARAMETROS!F$3)</f>
        <v>262.85109486617137</v>
      </c>
      <c r="M29" s="40"/>
    </row>
    <row r="30" spans="1:13" x14ac:dyDescent="0.2">
      <c r="A30" s="56">
        <v>14</v>
      </c>
      <c r="B30" s="41">
        <f t="shared" si="0"/>
        <v>390.72847916666672</v>
      </c>
      <c r="C30" s="42">
        <f t="shared" si="1"/>
        <v>359.40000000000003</v>
      </c>
      <c r="D30" s="43">
        <f>IF(B30&lt;C30,C30*PARAMETROS!F$5,B30*PARAMETROS!F$5)</f>
        <v>120.73510006250001</v>
      </c>
      <c r="E30" s="43">
        <f>IF(B30&lt;C30,C30*PARAMETROS!F$3,B30*PARAMETROS!F$3)</f>
        <v>120.73510006250001</v>
      </c>
      <c r="F30" s="56">
        <v>14</v>
      </c>
      <c r="G30" s="41">
        <f t="shared" si="2"/>
        <v>793.94073961734614</v>
      </c>
      <c r="H30" s="44">
        <f>PRODUCT(G30,PARAMETROS!F$5)</f>
        <v>245.32768854175995</v>
      </c>
      <c r="I30" s="44">
        <f>PRODUCT(G30,PARAMETROS!F$3)</f>
        <v>245.32768854175995</v>
      </c>
      <c r="M30" s="40"/>
    </row>
    <row r="31" spans="1:13" x14ac:dyDescent="0.2">
      <c r="A31" s="56">
        <v>13</v>
      </c>
      <c r="B31" s="41">
        <f t="shared" si="0"/>
        <v>362.81930208333341</v>
      </c>
      <c r="C31" s="42">
        <f t="shared" si="1"/>
        <v>333.72857142857146</v>
      </c>
      <c r="D31" s="43">
        <f>IF(B31&lt;C31,C31*PARAMETROS!F$5,B31*PARAMETROS!F$5)</f>
        <v>112.11116434375002</v>
      </c>
      <c r="E31" s="43">
        <f>IF(B31&lt;C31,C31*PARAMETROS!F$3,B31*PARAMETROS!F$3)</f>
        <v>112.11116434375002</v>
      </c>
      <c r="F31" s="56">
        <v>13</v>
      </c>
      <c r="G31" s="41">
        <f t="shared" si="2"/>
        <v>737.23068678753566</v>
      </c>
      <c r="H31" s="44">
        <f>PRODUCT(G31,PARAMETROS!F$5)</f>
        <v>227.80428221734851</v>
      </c>
      <c r="I31" s="44">
        <f>PRODUCT(G31,PARAMETROS!F$3)</f>
        <v>227.80428221734851</v>
      </c>
      <c r="M31" s="40"/>
    </row>
    <row r="32" spans="1:13" x14ac:dyDescent="0.2">
      <c r="A32" s="56">
        <v>12</v>
      </c>
      <c r="B32" s="41">
        <f t="shared" si="0"/>
        <v>334.91012500000005</v>
      </c>
      <c r="C32" s="42">
        <f t="shared" si="1"/>
        <v>308.05714285714282</v>
      </c>
      <c r="D32" s="43">
        <f>IF(B32&lt;C32,C32*PARAMETROS!F$5,B32*PARAMETROS!F$5)</f>
        <v>103.48722862500001</v>
      </c>
      <c r="E32" s="43">
        <f>IF(B32&lt;C32,C32*PARAMETROS!F$3,B32*PARAMETROS!F$3)</f>
        <v>103.48722862500001</v>
      </c>
      <c r="F32" s="56">
        <v>12</v>
      </c>
      <c r="G32" s="41">
        <f t="shared" si="2"/>
        <v>680.52063395772518</v>
      </c>
      <c r="H32" s="44">
        <f>PRODUCT(G32,PARAMETROS!F$5)</f>
        <v>210.28087589293708</v>
      </c>
      <c r="I32" s="44">
        <f>PRODUCT(G32,PARAMETROS!F$3)</f>
        <v>210.28087589293708</v>
      </c>
      <c r="M32" s="40"/>
    </row>
    <row r="33" spans="1:13" x14ac:dyDescent="0.2">
      <c r="A33" s="56">
        <v>11</v>
      </c>
      <c r="B33" s="41">
        <f t="shared" si="0"/>
        <v>307.00094791666669</v>
      </c>
      <c r="C33" s="42">
        <f t="shared" si="1"/>
        <v>282.38571428571424</v>
      </c>
      <c r="D33" s="43">
        <f>IF(B33&lt;C33,C33*PARAMETROS!F$5,B33*PARAMETROS!F$5)</f>
        <v>94.86329290625001</v>
      </c>
      <c r="E33" s="43">
        <f>IF(B33&lt;C33,C33*PARAMETROS!F$3,B33*PARAMETROS!F$3)</f>
        <v>94.86329290625001</v>
      </c>
      <c r="F33" s="56">
        <v>11</v>
      </c>
      <c r="G33" s="41">
        <f t="shared" si="2"/>
        <v>623.81058112791482</v>
      </c>
      <c r="H33" s="44">
        <f>PRODUCT(G33,PARAMETROS!F$5)</f>
        <v>192.75746956852566</v>
      </c>
      <c r="I33" s="44">
        <f>PRODUCT(G33,PARAMETROS!F$3)</f>
        <v>192.75746956852566</v>
      </c>
      <c r="M33" s="40"/>
    </row>
    <row r="34" spans="1:13" x14ac:dyDescent="0.2">
      <c r="A34" s="56">
        <v>10</v>
      </c>
      <c r="B34" s="41">
        <f t="shared" si="0"/>
        <v>279.09177083333338</v>
      </c>
      <c r="C34" s="42">
        <f t="shared" si="1"/>
        <v>256.71428571428572</v>
      </c>
      <c r="D34" s="43">
        <f>IF(B34&lt;C34,C34*PARAMETROS!F$5,B34*PARAMETROS!F$5)</f>
        <v>86.239357187500019</v>
      </c>
      <c r="E34" s="43">
        <f>IF(B34&lt;C34,C34*PARAMETROS!F$3,B34*PARAMETROS!F$3)</f>
        <v>86.239357187500019</v>
      </c>
      <c r="F34" s="56">
        <v>10</v>
      </c>
      <c r="G34" s="41">
        <f t="shared" si="2"/>
        <v>567.10052829810434</v>
      </c>
      <c r="H34" s="44">
        <f>PRODUCT(G34,PARAMETROS!F$5)</f>
        <v>175.23406324411422</v>
      </c>
      <c r="I34" s="44">
        <f>PRODUCT(G34,PARAMETROS!F$3)</f>
        <v>175.23406324411422</v>
      </c>
      <c r="M34" s="40"/>
    </row>
    <row r="35" spans="1:13" x14ac:dyDescent="0.2">
      <c r="A35" s="56">
        <v>9</v>
      </c>
      <c r="B35" s="41">
        <f t="shared" si="0"/>
        <v>251.18259375000008</v>
      </c>
      <c r="C35" s="42">
        <f t="shared" si="1"/>
        <v>231.04285714285717</v>
      </c>
      <c r="D35" s="43">
        <f>IF(B35&lt;C35,C35*PARAMETROS!F$5,B35*PARAMETROS!F$5)</f>
        <v>77.615421468750029</v>
      </c>
      <c r="E35" s="43">
        <f>IF(B35&lt;C35,C35*PARAMETROS!F$3,B35*PARAMETROS!F$3)</f>
        <v>77.615421468750029</v>
      </c>
      <c r="F35" s="56">
        <v>9</v>
      </c>
      <c r="G35" s="41">
        <f t="shared" si="2"/>
        <v>510.39047546829386</v>
      </c>
      <c r="H35" s="44">
        <f>PRODUCT(G35,PARAMETROS!F$5)</f>
        <v>157.71065691970281</v>
      </c>
      <c r="I35" s="44">
        <f>PRODUCT(G35,PARAMETROS!F$3)</f>
        <v>157.71065691970281</v>
      </c>
      <c r="M35" s="40"/>
    </row>
    <row r="36" spans="1:13" x14ac:dyDescent="0.2">
      <c r="A36" s="56">
        <v>8</v>
      </c>
      <c r="B36" s="41">
        <f t="shared" si="0"/>
        <v>223.27341666666672</v>
      </c>
      <c r="C36" s="42">
        <f t="shared" si="1"/>
        <v>205.37142857142857</v>
      </c>
      <c r="D36" s="43">
        <f>IF(B36&lt;C36,C36*PARAMETROS!F$5,B36*PARAMETROS!F$5)</f>
        <v>68.99148575000001</v>
      </c>
      <c r="E36" s="43">
        <f>IF(B36&lt;C36,C36*PARAMETROS!F$3,B36*PARAMETROS!F$3)</f>
        <v>68.99148575000001</v>
      </c>
      <c r="F36" s="56">
        <v>8</v>
      </c>
      <c r="G36" s="41">
        <f t="shared" si="2"/>
        <v>453.68042263848349</v>
      </c>
      <c r="H36" s="44">
        <f>PRODUCT(G36,PARAMETROS!F$5)</f>
        <v>140.1872505952914</v>
      </c>
      <c r="I36" s="44">
        <f>PRODUCT(G36,PARAMETROS!F$3)</f>
        <v>140.1872505952914</v>
      </c>
      <c r="M36" s="40"/>
    </row>
    <row r="37" spans="1:13" x14ac:dyDescent="0.2">
      <c r="A37" s="56">
        <v>7</v>
      </c>
      <c r="B37" s="41">
        <f t="shared" si="0"/>
        <v>195.36423958333336</v>
      </c>
      <c r="C37" s="42">
        <f t="shared" si="1"/>
        <v>179.70000000000002</v>
      </c>
      <c r="D37" s="43">
        <f>IF(B37&lt;C37,C37*PARAMETROS!F$5,B37*PARAMETROS!F$5)</f>
        <v>60.367550031250005</v>
      </c>
      <c r="E37" s="43">
        <f>IF(B37&lt;C37,C37*PARAMETROS!F$3,B37*PARAMETROS!F$3)</f>
        <v>60.367550031250005</v>
      </c>
      <c r="F37" s="56">
        <v>7</v>
      </c>
      <c r="G37" s="41">
        <f t="shared" si="2"/>
        <v>396.97036980867307</v>
      </c>
      <c r="H37" s="44">
        <f>PRODUCT(G37,PARAMETROS!F$5)</f>
        <v>122.66384427087998</v>
      </c>
      <c r="I37" s="44">
        <f>PRODUCT(G37,PARAMETROS!F$3)</f>
        <v>122.66384427087998</v>
      </c>
      <c r="M37" s="40"/>
    </row>
    <row r="38" spans="1:13" x14ac:dyDescent="0.2">
      <c r="A38" s="56">
        <v>6</v>
      </c>
      <c r="B38" s="41">
        <f t="shared" si="0"/>
        <v>167.45506250000003</v>
      </c>
      <c r="C38" s="42">
        <f t="shared" si="1"/>
        <v>154.02857142857141</v>
      </c>
      <c r="D38" s="43">
        <f>IF(B38&lt;C38,C38*PARAMETROS!F$5,B38*PARAMETROS!F$5)</f>
        <v>51.743614312500007</v>
      </c>
      <c r="E38" s="43">
        <f>IF(B38&lt;C38,C38*PARAMETROS!F$3,B38*PARAMETROS!F$3)</f>
        <v>51.743614312500007</v>
      </c>
      <c r="F38" s="56">
        <v>6</v>
      </c>
      <c r="G38" s="41">
        <f t="shared" si="2"/>
        <v>340.26031697886259</v>
      </c>
      <c r="H38" s="44">
        <f>PRODUCT(G38,PARAMETROS!F$5)</f>
        <v>105.14043794646854</v>
      </c>
      <c r="I38" s="44">
        <f>PRODUCT(G38,PARAMETROS!F$3)</f>
        <v>105.14043794646854</v>
      </c>
      <c r="M38" s="40"/>
    </row>
    <row r="39" spans="1:13" x14ac:dyDescent="0.2">
      <c r="A39" s="56">
        <v>5</v>
      </c>
      <c r="B39" s="41">
        <f t="shared" si="0"/>
        <v>139.54588541666669</v>
      </c>
      <c r="C39" s="42">
        <f t="shared" si="1"/>
        <v>128.35714285714286</v>
      </c>
      <c r="D39" s="43">
        <f>IF(B39&lt;C39,C39*PARAMETROS!F$5,B39*PARAMETROS!F$5)</f>
        <v>43.11967859375001</v>
      </c>
      <c r="E39" s="43">
        <f>IF(B39&lt;C39,C39*PARAMETROS!F$3,B39*PARAMETROS!F$3)</f>
        <v>43.11967859375001</v>
      </c>
      <c r="F39" s="56">
        <v>5</v>
      </c>
      <c r="G39" s="41">
        <f t="shared" si="2"/>
        <v>283.55026414905217</v>
      </c>
      <c r="H39" s="44">
        <f>PRODUCT(G39,PARAMETROS!F$5)</f>
        <v>87.617031622057112</v>
      </c>
      <c r="I39" s="44">
        <f>PRODUCT(G39,PARAMETROS!F$3)</f>
        <v>87.617031622057112</v>
      </c>
      <c r="M39" s="40"/>
    </row>
    <row r="40" spans="1:13" x14ac:dyDescent="0.2">
      <c r="A40" s="56">
        <v>4</v>
      </c>
      <c r="B40" s="41">
        <f t="shared" si="0"/>
        <v>111.63670833333336</v>
      </c>
      <c r="C40" s="42">
        <f t="shared" si="1"/>
        <v>102.68571428571428</v>
      </c>
      <c r="D40" s="43">
        <f>IF(B40&lt;C40,C40*PARAMETROS!F$5,B40*PARAMETROS!F$5)</f>
        <v>34.495742875000005</v>
      </c>
      <c r="E40" s="43">
        <f>IF(B40&lt;C40,C40*PARAMETROS!F$3,B40*PARAMETROS!F$3)</f>
        <v>34.495742875000005</v>
      </c>
      <c r="F40" s="56">
        <v>4</v>
      </c>
      <c r="G40" s="41">
        <f t="shared" si="2"/>
        <v>226.84021131924175</v>
      </c>
      <c r="H40" s="44">
        <f>PRODUCT(G40,PARAMETROS!F$5)</f>
        <v>70.093625297645701</v>
      </c>
      <c r="I40" s="44">
        <f>PRODUCT(G40,PARAMETROS!F$3)</f>
        <v>70.093625297645701</v>
      </c>
      <c r="M40" s="40"/>
    </row>
    <row r="41" spans="1:13" x14ac:dyDescent="0.2">
      <c r="A41" s="56">
        <v>3</v>
      </c>
      <c r="B41" s="41">
        <f t="shared" si="0"/>
        <v>83.727531250000013</v>
      </c>
      <c r="C41" s="42">
        <f t="shared" si="1"/>
        <v>77.014285714285705</v>
      </c>
      <c r="D41" s="43">
        <f>IF(B41&lt;C41,C41*PARAMETROS!F$5,B41*PARAMETROS!F$5)</f>
        <v>25.871807156250004</v>
      </c>
      <c r="E41" s="43">
        <f>IF(B41&lt;C41,C41*PARAMETROS!F$3,B41*PARAMETROS!F$3)</f>
        <v>25.871807156250004</v>
      </c>
      <c r="F41" s="56">
        <v>3</v>
      </c>
      <c r="G41" s="41">
        <f t="shared" si="2"/>
        <v>170.1301584894313</v>
      </c>
      <c r="H41" s="44">
        <f>PRODUCT(G41,PARAMETROS!F$5)</f>
        <v>52.570218973234269</v>
      </c>
      <c r="I41" s="44">
        <f>PRODUCT(G41,PARAMETROS!F$3)</f>
        <v>52.570218973234269</v>
      </c>
      <c r="M41" s="40"/>
    </row>
    <row r="42" spans="1:13" x14ac:dyDescent="0.2">
      <c r="A42" s="56">
        <v>2</v>
      </c>
      <c r="B42" s="41">
        <f t="shared" si="0"/>
        <v>55.81835416666668</v>
      </c>
      <c r="C42" s="42">
        <f t="shared" si="1"/>
        <v>51.342857142857142</v>
      </c>
      <c r="D42" s="43">
        <f>IF(B42&lt;C42,C42*PARAMETROS!F$5,B42*PARAMETROS!F$5)</f>
        <v>17.247871437500002</v>
      </c>
      <c r="E42" s="43">
        <f>IF(B42&lt;C42,C42*PARAMETROS!F$3,B42*PARAMETROS!F$3)</f>
        <v>17.247871437500002</v>
      </c>
      <c r="F42" s="56">
        <v>2</v>
      </c>
      <c r="G42" s="41">
        <f t="shared" si="2"/>
        <v>113.42010565962087</v>
      </c>
      <c r="H42" s="44">
        <f>PRODUCT(G42,PARAMETROS!F$5)</f>
        <v>35.046812648822851</v>
      </c>
      <c r="I42" s="44">
        <f>PRODUCT(G42,PARAMETROS!F$3)</f>
        <v>35.046812648822851</v>
      </c>
      <c r="M42" s="40"/>
    </row>
    <row r="43" spans="1:13" ht="15" thickBot="1" x14ac:dyDescent="0.25">
      <c r="A43" s="58">
        <v>1</v>
      </c>
      <c r="B43" s="59">
        <f t="shared" si="0"/>
        <v>27.90917708333334</v>
      </c>
      <c r="C43" s="42">
        <f t="shared" si="1"/>
        <v>25.671428571428571</v>
      </c>
      <c r="D43" s="46">
        <f>IF(B43&lt;C43,C43*PARAMETROS!F$5,B43*PARAMETROS!F$5)</f>
        <v>8.6239357187500012</v>
      </c>
      <c r="E43" s="47">
        <f>IF(B43&lt;C43,C43*PARAMETROS!F$3,B43*PARAMETROS!F$3)</f>
        <v>8.6239357187500012</v>
      </c>
      <c r="F43" s="56">
        <v>1</v>
      </c>
      <c r="G43" s="45">
        <f t="shared" si="2"/>
        <v>56.710052829810436</v>
      </c>
      <c r="H43" s="47">
        <f>PRODUCT(G43,PARAMETROS!F$5)</f>
        <v>17.523406324411425</v>
      </c>
      <c r="I43" s="47">
        <f>PRODUCT(G43,PARAMETROS!F$3)</f>
        <v>17.523406324411425</v>
      </c>
      <c r="M43" s="40"/>
    </row>
    <row r="46" spans="1:13" ht="57.75" hidden="1" thickBot="1" x14ac:dyDescent="0.25">
      <c r="B46" s="50" t="s">
        <v>54</v>
      </c>
      <c r="C46" s="51">
        <v>5.99</v>
      </c>
      <c r="F46" s="60"/>
    </row>
  </sheetData>
  <sheetProtection algorithmName="SHA-512" hashValue="Gc7hm4Smlg2P6loPX/jUzkL+pnEthYep5/MtQ4mpPrTFO8VVef6gQtIuqjNq5HeGkOnb6lfVfy83U/MZQbBh2g==" saltValue="XeH46AhuzttN/u+agUPJAw==" spinCount="100000" sheet="1" objects="1" scenarios="1"/>
  <mergeCells count="4">
    <mergeCell ref="D2:E2"/>
    <mergeCell ref="H2:I2"/>
    <mergeCell ref="G1:I1"/>
    <mergeCell ref="B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46" sqref="A46:XFD46"/>
    </sheetView>
  </sheetViews>
  <sheetFormatPr baseColWidth="10" defaultRowHeight="12.75" x14ac:dyDescent="0.2"/>
  <cols>
    <col min="1" max="1" width="25.140625" style="1" bestFit="1" customWidth="1"/>
    <col min="2" max="2" width="21.28515625" style="1" bestFit="1" customWidth="1"/>
    <col min="3" max="3" width="16.7109375" style="37" hidden="1" customWidth="1"/>
    <col min="4" max="4" width="15.5703125" bestFit="1" customWidth="1"/>
    <col min="5" max="5" width="17.7109375" bestFit="1" customWidth="1"/>
    <col min="6" max="6" width="6.85546875" customWidth="1"/>
    <col min="7" max="7" width="6.85546875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3.15" customHeight="1" thickBot="1" x14ac:dyDescent="0.25">
      <c r="B1" s="67" t="s">
        <v>4</v>
      </c>
      <c r="C1" s="67"/>
      <c r="D1" s="86" t="s">
        <v>50</v>
      </c>
      <c r="E1" s="87"/>
    </row>
    <row r="2" spans="1:9" ht="28.5" x14ac:dyDescent="0.2">
      <c r="A2" s="66" t="s">
        <v>0</v>
      </c>
      <c r="B2" s="68" t="s">
        <v>5</v>
      </c>
      <c r="C2" s="69" t="s">
        <v>56</v>
      </c>
      <c r="D2" s="68" t="s">
        <v>48</v>
      </c>
      <c r="E2" s="68" t="s">
        <v>49</v>
      </c>
      <c r="H2" s="73" t="s">
        <v>59</v>
      </c>
      <c r="I2" s="73"/>
    </row>
    <row r="3" spans="1:9" ht="14.25" x14ac:dyDescent="0.2">
      <c r="A3" s="64">
        <v>40</v>
      </c>
      <c r="B3" s="41">
        <f>PARAMETROS!B5</f>
        <v>2078.23</v>
      </c>
      <c r="C3" s="42"/>
      <c r="D3" s="65">
        <f>PRODUCT(B3,PARAMETROS!F$4)</f>
        <v>642.17307000000005</v>
      </c>
      <c r="E3" s="65">
        <f>PRODUCT(B3,PARAMETROS!F$2)</f>
        <v>642.17307000000005</v>
      </c>
      <c r="H3" s="74" t="s">
        <v>60</v>
      </c>
      <c r="I3" s="75">
        <v>0.309</v>
      </c>
    </row>
    <row r="4" spans="1:9" ht="14.25" x14ac:dyDescent="0.2">
      <c r="A4" s="64">
        <v>39</v>
      </c>
      <c r="B4" s="41">
        <f>PRODUCT(PARAMETROS!B$5,A4)/A$3</f>
        <v>2026.2742499999999</v>
      </c>
      <c r="C4" s="42">
        <f>(A4/7*30)*$C$46</f>
        <v>864.12857142857138</v>
      </c>
      <c r="D4" s="65">
        <f>IF(B4&lt;C4,C4*PARAMETROS!F$5,B4*PARAMETROS!F$5)</f>
        <v>626.11874324999997</v>
      </c>
      <c r="E4" s="65">
        <f>IF(B4&lt;C4,C4*PARAMETROS!F$3,B4*PARAMETROS!F$3)</f>
        <v>626.11874324999997</v>
      </c>
      <c r="H4" s="74" t="s">
        <v>61</v>
      </c>
      <c r="I4" s="75">
        <v>0.309</v>
      </c>
    </row>
    <row r="5" spans="1:9" ht="14.25" x14ac:dyDescent="0.2">
      <c r="A5" s="64">
        <v>38</v>
      </c>
      <c r="B5" s="41">
        <f>PRODUCT(PARAMETROS!B$5,A5)/A$3</f>
        <v>1974.3185000000001</v>
      </c>
      <c r="C5" s="42">
        <f t="shared" ref="C5:C42" si="0">(A5/7*30)*$C$46</f>
        <v>841.97142857142853</v>
      </c>
      <c r="D5" s="65">
        <f>IF(B5&lt;C5,C5*PARAMETROS!F$5,B5*PARAMETROS!F$5)</f>
        <v>610.06441649999999</v>
      </c>
      <c r="E5" s="65">
        <f>IF(B5&lt;C5,C5*PARAMETROS!F$3,B5*PARAMETROS!F$3)</f>
        <v>610.06441649999999</v>
      </c>
      <c r="H5" s="74" t="s">
        <v>62</v>
      </c>
      <c r="I5" s="75">
        <v>0.309</v>
      </c>
    </row>
    <row r="6" spans="1:9" ht="14.25" x14ac:dyDescent="0.2">
      <c r="A6" s="64">
        <v>37</v>
      </c>
      <c r="B6" s="41">
        <f>PRODUCT(PARAMETROS!B$5,A6)/A$3</f>
        <v>1922.3627499999998</v>
      </c>
      <c r="C6" s="42">
        <f t="shared" si="0"/>
        <v>819.81428571428557</v>
      </c>
      <c r="D6" s="65">
        <f>IF(B6&lt;C6,C6*PARAMETROS!F$5,B6*PARAMETROS!F$5)</f>
        <v>594.01008974999991</v>
      </c>
      <c r="E6" s="65">
        <f>IF(B6&lt;C6,C6*PARAMETROS!F$3,B6*PARAMETROS!F$3)</f>
        <v>594.01008974999991</v>
      </c>
      <c r="H6" s="74" t="s">
        <v>63</v>
      </c>
      <c r="I6" s="75">
        <v>0.309</v>
      </c>
    </row>
    <row r="7" spans="1:9" ht="14.25" x14ac:dyDescent="0.2">
      <c r="A7" s="64">
        <v>36</v>
      </c>
      <c r="B7" s="41">
        <f>PRODUCT(PARAMETROS!B$5,A7)/A$3</f>
        <v>1870.4069999999999</v>
      </c>
      <c r="C7" s="42">
        <f t="shared" si="0"/>
        <v>797.65714285714296</v>
      </c>
      <c r="D7" s="65">
        <f>IF(B7&lt;C7,C7*PARAMETROS!F$5,B7*PARAMETROS!F$5)</f>
        <v>577.95576299999993</v>
      </c>
      <c r="E7" s="65">
        <f>IF(B7&lt;C7,C7*PARAMETROS!F$3,B7*PARAMETROS!F$3)</f>
        <v>577.95576299999993</v>
      </c>
    </row>
    <row r="8" spans="1:9" ht="14.25" x14ac:dyDescent="0.2">
      <c r="A8" s="64">
        <v>35</v>
      </c>
      <c r="B8" s="41">
        <f>PRODUCT(PARAMETROS!B$5,A8)/A$3</f>
        <v>1818.4512500000001</v>
      </c>
      <c r="C8" s="42">
        <f t="shared" si="0"/>
        <v>775.5</v>
      </c>
      <c r="D8" s="65">
        <f>IF(B8&lt;C8,C8*PARAMETROS!F$5,B8*PARAMETROS!F$5)</f>
        <v>561.90143624999996</v>
      </c>
      <c r="E8" s="65">
        <f>IF(B8&lt;C8,C8*PARAMETROS!F$3,B8*PARAMETROS!F$3)</f>
        <v>561.90143624999996</v>
      </c>
    </row>
    <row r="9" spans="1:9" ht="14.25" x14ac:dyDescent="0.2">
      <c r="A9" s="64">
        <v>34</v>
      </c>
      <c r="B9" s="41">
        <f>PRODUCT(PARAMETROS!B$5,A9)/A$3</f>
        <v>1766.4955000000002</v>
      </c>
      <c r="C9" s="42">
        <f t="shared" si="0"/>
        <v>753.34285714285704</v>
      </c>
      <c r="D9" s="65">
        <f>IF(B9&lt;C9,C9*PARAMETROS!F$5,B9*PARAMETROS!F$5)</f>
        <v>545.8471095000001</v>
      </c>
      <c r="E9" s="65">
        <f>IF(B9&lt;C9,C9*PARAMETROS!F$3,B9*PARAMETROS!F$3)</f>
        <v>545.8471095000001</v>
      </c>
    </row>
    <row r="10" spans="1:9" ht="14.25" x14ac:dyDescent="0.2">
      <c r="A10" s="64">
        <v>33</v>
      </c>
      <c r="B10" s="41">
        <f>PRODUCT(PARAMETROS!B$5,A10)/A$3</f>
        <v>1714.5397499999999</v>
      </c>
      <c r="C10" s="42">
        <f t="shared" si="0"/>
        <v>731.18571428571431</v>
      </c>
      <c r="D10" s="65">
        <f>IF(B10&lt;C10,C10*PARAMETROS!F$5,B10*PARAMETROS!F$5)</f>
        <v>529.79278275000001</v>
      </c>
      <c r="E10" s="65">
        <f>IF(B10&lt;C10,C10*PARAMETROS!F$3,B10*PARAMETROS!F$3)</f>
        <v>529.79278275000001</v>
      </c>
    </row>
    <row r="11" spans="1:9" ht="14.25" x14ac:dyDescent="0.2">
      <c r="A11" s="64">
        <v>32</v>
      </c>
      <c r="B11" s="41">
        <f>PRODUCT(PARAMETROS!B$5,A11)/A$3</f>
        <v>1662.5840000000001</v>
      </c>
      <c r="C11" s="42">
        <f t="shared" si="0"/>
        <v>709.02857142857135</v>
      </c>
      <c r="D11" s="65">
        <f>IF(B11&lt;C11,C11*PARAMETROS!F$5,B11*PARAMETROS!F$5)</f>
        <v>513.73845600000004</v>
      </c>
      <c r="E11" s="65">
        <f>IF(B11&lt;C11,C11*PARAMETROS!F$3,B11*PARAMETROS!F$3)</f>
        <v>513.73845600000004</v>
      </c>
    </row>
    <row r="12" spans="1:9" ht="14.25" x14ac:dyDescent="0.2">
      <c r="A12" s="64">
        <v>31</v>
      </c>
      <c r="B12" s="41">
        <f>PRODUCT(PARAMETROS!B$5,A12)/A$3</f>
        <v>1610.62825</v>
      </c>
      <c r="C12" s="42">
        <f t="shared" si="0"/>
        <v>686.87142857142862</v>
      </c>
      <c r="D12" s="65">
        <f>IF(B12&lt;C12,C12*PARAMETROS!F$5,B12*PARAMETROS!F$5)</f>
        <v>497.68412925000001</v>
      </c>
      <c r="E12" s="65">
        <f>IF(B12&lt;C12,C12*PARAMETROS!F$3,B12*PARAMETROS!F$3)</f>
        <v>497.68412925000001</v>
      </c>
    </row>
    <row r="13" spans="1:9" ht="14.25" x14ac:dyDescent="0.2">
      <c r="A13" s="64">
        <v>30</v>
      </c>
      <c r="B13" s="41">
        <f>PRODUCT(PARAMETROS!B$5,A13)/A$3</f>
        <v>1558.6725000000001</v>
      </c>
      <c r="C13" s="42">
        <f t="shared" si="0"/>
        <v>664.71428571428567</v>
      </c>
      <c r="D13" s="65">
        <f>IF(B13&lt;C13,C13*PARAMETROS!F$5,B13*PARAMETROS!F$5)</f>
        <v>481.62980250000004</v>
      </c>
      <c r="E13" s="65">
        <f>IF(B13&lt;C13,C13*PARAMETROS!F$3,B13*PARAMETROS!F$3)</f>
        <v>481.62980250000004</v>
      </c>
    </row>
    <row r="14" spans="1:9" ht="14.25" x14ac:dyDescent="0.2">
      <c r="A14" s="64">
        <v>29</v>
      </c>
      <c r="B14" s="41">
        <f>PRODUCT(PARAMETROS!B$5,A14)/A$3</f>
        <v>1506.71675</v>
      </c>
      <c r="C14" s="42">
        <f t="shared" si="0"/>
        <v>642.55714285714294</v>
      </c>
      <c r="D14" s="65">
        <f>IF(B14&lt;C14,C14*PARAMETROS!F$5,B14*PARAMETROS!F$5)</f>
        <v>465.57547575000001</v>
      </c>
      <c r="E14" s="65">
        <f>IF(B14&lt;C14,C14*PARAMETROS!F$3,B14*PARAMETROS!F$3)</f>
        <v>465.57547575000001</v>
      </c>
    </row>
    <row r="15" spans="1:9" ht="14.25" x14ac:dyDescent="0.2">
      <c r="A15" s="64">
        <v>28</v>
      </c>
      <c r="B15" s="41">
        <f>PRODUCT(PARAMETROS!B$5,A15)/A$3</f>
        <v>1454.761</v>
      </c>
      <c r="C15" s="42">
        <f t="shared" si="0"/>
        <v>620.4</v>
      </c>
      <c r="D15" s="65">
        <f>IF(B15&lt;C15,C15*PARAMETROS!F$5,B15*PARAMETROS!F$5)</f>
        <v>449.52114899999998</v>
      </c>
      <c r="E15" s="65">
        <f>IF(B15&lt;C15,C15*PARAMETROS!F$3,B15*PARAMETROS!F$3)</f>
        <v>449.52114899999998</v>
      </c>
    </row>
    <row r="16" spans="1:9" ht="14.25" x14ac:dyDescent="0.2">
      <c r="A16" s="64">
        <v>27</v>
      </c>
      <c r="B16" s="41">
        <f>PRODUCT(PARAMETROS!B$5,A16)/A$3</f>
        <v>1402.8052499999999</v>
      </c>
      <c r="C16" s="42">
        <f t="shared" si="0"/>
        <v>598.24285714285713</v>
      </c>
      <c r="D16" s="65">
        <f>IF(B16&lt;C16,C16*PARAMETROS!F$5,B16*PARAMETROS!F$5)</f>
        <v>433.46682224999995</v>
      </c>
      <c r="E16" s="65">
        <f>IF(B16&lt;C16,C16*PARAMETROS!F$3,B16*PARAMETROS!F$3)</f>
        <v>433.46682224999995</v>
      </c>
    </row>
    <row r="17" spans="1:5" ht="14.25" x14ac:dyDescent="0.2">
      <c r="A17" s="64">
        <v>26</v>
      </c>
      <c r="B17" s="41">
        <f>PRODUCT(PARAMETROS!B$5,A17)/A$3</f>
        <v>1350.8495</v>
      </c>
      <c r="C17" s="42">
        <f t="shared" si="0"/>
        <v>576.08571428571429</v>
      </c>
      <c r="D17" s="65">
        <f>IF(B17&lt;C17,C17*PARAMETROS!F$5,B17*PARAMETROS!F$5)</f>
        <v>417.41249550000003</v>
      </c>
      <c r="E17" s="65">
        <f>IF(B17&lt;C17,C17*PARAMETROS!F$3,B17*PARAMETROS!F$3)</f>
        <v>417.41249550000003</v>
      </c>
    </row>
    <row r="18" spans="1:5" ht="14.25" x14ac:dyDescent="0.2">
      <c r="A18" s="64">
        <v>25</v>
      </c>
      <c r="B18" s="41">
        <f>PRODUCT(PARAMETROS!B$5,A18)/A$3</f>
        <v>1298.89375</v>
      </c>
      <c r="C18" s="42">
        <f t="shared" si="0"/>
        <v>553.92857142857144</v>
      </c>
      <c r="D18" s="65">
        <f>IF(B18&lt;C18,C18*PARAMETROS!F$5,B18*PARAMETROS!F$5)</f>
        <v>401.35816875</v>
      </c>
      <c r="E18" s="65">
        <f>IF(B18&lt;C18,C18*PARAMETROS!F$3,B18*PARAMETROS!F$3)</f>
        <v>401.35816875</v>
      </c>
    </row>
    <row r="19" spans="1:5" ht="14.25" x14ac:dyDescent="0.2">
      <c r="A19" s="64">
        <v>24</v>
      </c>
      <c r="B19" s="41">
        <f>PRODUCT(PARAMETROS!B$5,A19)/A$3</f>
        <v>1246.9380000000001</v>
      </c>
      <c r="C19" s="42">
        <f t="shared" si="0"/>
        <v>531.77142857142849</v>
      </c>
      <c r="D19" s="65">
        <f>IF(B19&lt;C19,C19*PARAMETROS!F$5,B19*PARAMETROS!F$5)</f>
        <v>385.30384200000003</v>
      </c>
      <c r="E19" s="65">
        <f>IF(B19&lt;C19,C19*PARAMETROS!F$3,B19*PARAMETROS!F$3)</f>
        <v>385.30384200000003</v>
      </c>
    </row>
    <row r="20" spans="1:5" ht="14.25" x14ac:dyDescent="0.2">
      <c r="A20" s="64">
        <v>23</v>
      </c>
      <c r="B20" s="41">
        <f>PRODUCT(PARAMETROS!B$5,A20)/A$3</f>
        <v>1194.98225</v>
      </c>
      <c r="C20" s="42">
        <f t="shared" si="0"/>
        <v>509.6142857142857</v>
      </c>
      <c r="D20" s="65">
        <f>IF(B20&lt;C20,C20*PARAMETROS!F$5,B20*PARAMETROS!F$5)</f>
        <v>369.24951525</v>
      </c>
      <c r="E20" s="65">
        <f>IF(B20&lt;C20,C20*PARAMETROS!F$3,B20*PARAMETROS!F$3)</f>
        <v>369.24951525</v>
      </c>
    </row>
    <row r="21" spans="1:5" ht="14.25" x14ac:dyDescent="0.2">
      <c r="A21" s="64">
        <v>22</v>
      </c>
      <c r="B21" s="41">
        <f>PRODUCT(PARAMETROS!B$5,A21)/A$3</f>
        <v>1143.0264999999999</v>
      </c>
      <c r="C21" s="42">
        <f t="shared" si="0"/>
        <v>487.4571428571428</v>
      </c>
      <c r="D21" s="65">
        <f>IF(B21&lt;C21,C21*PARAMETROS!F$5,B21*PARAMETROS!F$5)</f>
        <v>353.19518849999997</v>
      </c>
      <c r="E21" s="65">
        <f>IF(B21&lt;C21,C21*PARAMETROS!F$3,B21*PARAMETROS!F$3)</f>
        <v>353.19518849999997</v>
      </c>
    </row>
    <row r="22" spans="1:5" ht="14.25" x14ac:dyDescent="0.2">
      <c r="A22" s="64">
        <v>21</v>
      </c>
      <c r="B22" s="41">
        <f>PRODUCT(PARAMETROS!B$5,A22)/A$3</f>
        <v>1091.0707500000001</v>
      </c>
      <c r="C22" s="42">
        <f t="shared" si="0"/>
        <v>465.3</v>
      </c>
      <c r="D22" s="65">
        <f>IF(B22&lt;C22,C22*PARAMETROS!F$5,B22*PARAMETROS!F$5)</f>
        <v>337.14086175</v>
      </c>
      <c r="E22" s="65">
        <f>IF(B22&lt;C22,C22*PARAMETROS!F$3,B22*PARAMETROS!F$3)</f>
        <v>337.14086175</v>
      </c>
    </row>
    <row r="23" spans="1:5" ht="14.25" x14ac:dyDescent="0.2">
      <c r="A23" s="64">
        <v>20</v>
      </c>
      <c r="B23" s="41">
        <f>PRODUCT(PARAMETROS!B$5,A23)/A$3</f>
        <v>1039.115</v>
      </c>
      <c r="C23" s="42">
        <f t="shared" si="0"/>
        <v>443.14285714285717</v>
      </c>
      <c r="D23" s="65">
        <f>IF(B23&lt;C23,C23*PARAMETROS!F$5,B23*PARAMETROS!F$5)</f>
        <v>321.08653500000003</v>
      </c>
      <c r="E23" s="65">
        <f>IF(B23&lt;C23,C23*PARAMETROS!F$3,B23*PARAMETROS!F$3)</f>
        <v>321.08653500000003</v>
      </c>
    </row>
    <row r="24" spans="1:5" ht="14.25" x14ac:dyDescent="0.2">
      <c r="A24" s="64">
        <v>19</v>
      </c>
      <c r="B24" s="41">
        <f>PRODUCT(PARAMETROS!B$5,A24)/A$3</f>
        <v>987.15925000000004</v>
      </c>
      <c r="C24" s="42">
        <f t="shared" si="0"/>
        <v>420.98571428571427</v>
      </c>
      <c r="D24" s="65">
        <f>IF(B24&lt;C24,C24*PARAMETROS!F$5,B24*PARAMETROS!F$5)</f>
        <v>305.03220825</v>
      </c>
      <c r="E24" s="65">
        <f>IF(B24&lt;C24,C24*PARAMETROS!F$3,B24*PARAMETROS!F$3)</f>
        <v>305.03220825</v>
      </c>
    </row>
    <row r="25" spans="1:5" ht="14.25" x14ac:dyDescent="0.2">
      <c r="A25" s="64">
        <v>18</v>
      </c>
      <c r="B25" s="41">
        <f>PRODUCT(PARAMETROS!B$5,A25)/A$3</f>
        <v>935.20349999999996</v>
      </c>
      <c r="C25" s="42">
        <f t="shared" si="0"/>
        <v>398.82857142857148</v>
      </c>
      <c r="D25" s="65">
        <f>IF(B25&lt;C25,C25*PARAMETROS!F$5,B25*PARAMETROS!F$5)</f>
        <v>288.97788149999997</v>
      </c>
      <c r="E25" s="65">
        <f>IF(B25&lt;C25,C25*PARAMETROS!F$3,B25*PARAMETROS!F$3)</f>
        <v>288.97788149999997</v>
      </c>
    </row>
    <row r="26" spans="1:5" ht="14.25" x14ac:dyDescent="0.2">
      <c r="A26" s="64">
        <v>17</v>
      </c>
      <c r="B26" s="41">
        <f>PRODUCT(PARAMETROS!B$5,A26)/A$3</f>
        <v>883.24775000000011</v>
      </c>
      <c r="C26" s="42">
        <f t="shared" si="0"/>
        <v>376.67142857142852</v>
      </c>
      <c r="D26" s="65">
        <f>IF(B26&lt;C26,C26*PARAMETROS!F$5,B26*PARAMETROS!F$5)</f>
        <v>272.92355475000005</v>
      </c>
      <c r="E26" s="65">
        <f>IF(B26&lt;C26,C26*PARAMETROS!F$3,B26*PARAMETROS!F$3)</f>
        <v>272.92355475000005</v>
      </c>
    </row>
    <row r="27" spans="1:5" ht="14.25" x14ac:dyDescent="0.2">
      <c r="A27" s="64">
        <v>16</v>
      </c>
      <c r="B27" s="41">
        <f>PRODUCT(PARAMETROS!B$5,A27)/A$3</f>
        <v>831.29200000000003</v>
      </c>
      <c r="C27" s="42">
        <f t="shared" si="0"/>
        <v>354.51428571428568</v>
      </c>
      <c r="D27" s="65">
        <f>IF(B27&lt;C27,C27*PARAMETROS!F$5,B27*PARAMETROS!F$5)</f>
        <v>256.86922800000002</v>
      </c>
      <c r="E27" s="65">
        <f>IF(B27&lt;C27,C27*PARAMETROS!F$3,B27*PARAMETROS!F$3)</f>
        <v>256.86922800000002</v>
      </c>
    </row>
    <row r="28" spans="1:5" ht="14.25" x14ac:dyDescent="0.2">
      <c r="A28" s="64">
        <v>15</v>
      </c>
      <c r="B28" s="41">
        <f>PRODUCT(PARAMETROS!B$5,A28)/A$3</f>
        <v>779.33625000000006</v>
      </c>
      <c r="C28" s="42">
        <f t="shared" si="0"/>
        <v>332.35714285714283</v>
      </c>
      <c r="D28" s="65">
        <f>IF(B28&lt;C28,C28*PARAMETROS!F$5,B28*PARAMETROS!F$5)</f>
        <v>240.81490125000002</v>
      </c>
      <c r="E28" s="65">
        <f>IF(B28&lt;C28,C28*PARAMETROS!F$3,B28*PARAMETROS!F$3)</f>
        <v>240.81490125000002</v>
      </c>
    </row>
    <row r="29" spans="1:5" ht="14.25" x14ac:dyDescent="0.2">
      <c r="A29" s="64">
        <v>14</v>
      </c>
      <c r="B29" s="41">
        <f>PRODUCT(PARAMETROS!B$5,A29)/A$3</f>
        <v>727.38049999999998</v>
      </c>
      <c r="C29" s="42">
        <f t="shared" si="0"/>
        <v>310.2</v>
      </c>
      <c r="D29" s="65">
        <f>IF(B29&lt;C29,C29*PARAMETROS!F$5,B29*PARAMETROS!F$5)</f>
        <v>224.76057449999999</v>
      </c>
      <c r="E29" s="65">
        <f>IF(B29&lt;C29,C29*PARAMETROS!F$3,B29*PARAMETROS!F$3)</f>
        <v>224.76057449999999</v>
      </c>
    </row>
    <row r="30" spans="1:5" ht="14.25" x14ac:dyDescent="0.2">
      <c r="A30" s="64">
        <v>13</v>
      </c>
      <c r="B30" s="41">
        <f>PRODUCT(PARAMETROS!B$5,A30)/A$3</f>
        <v>675.42475000000002</v>
      </c>
      <c r="C30" s="42">
        <f t="shared" si="0"/>
        <v>288.04285714285714</v>
      </c>
      <c r="D30" s="65">
        <f>IF(B30&lt;C30,C30*PARAMETROS!F$5,B30*PARAMETROS!F$5)</f>
        <v>208.70624775000002</v>
      </c>
      <c r="E30" s="65">
        <f>IF(B30&lt;C30,C30*PARAMETROS!F$3,B30*PARAMETROS!F$3)</f>
        <v>208.70624775000002</v>
      </c>
    </row>
    <row r="31" spans="1:5" ht="14.25" x14ac:dyDescent="0.2">
      <c r="A31" s="64">
        <v>12</v>
      </c>
      <c r="B31" s="41">
        <f>PRODUCT(PARAMETROS!B$5,A31)/A$3</f>
        <v>623.46900000000005</v>
      </c>
      <c r="C31" s="42">
        <f t="shared" si="0"/>
        <v>265.88571428571424</v>
      </c>
      <c r="D31" s="65">
        <f>IF(B31&lt;C31,C31*PARAMETROS!F$5,B31*PARAMETROS!F$5)</f>
        <v>192.65192100000002</v>
      </c>
      <c r="E31" s="65">
        <f>IF(B31&lt;C31,C31*PARAMETROS!F$3,B31*PARAMETROS!F$3)</f>
        <v>192.65192100000002</v>
      </c>
    </row>
    <row r="32" spans="1:5" ht="14.25" x14ac:dyDescent="0.2">
      <c r="A32" s="64">
        <v>11</v>
      </c>
      <c r="B32" s="41">
        <f>PRODUCT(PARAMETROS!B$5,A32)/A$3</f>
        <v>571.51324999999997</v>
      </c>
      <c r="C32" s="42">
        <f t="shared" si="0"/>
        <v>243.7285714285714</v>
      </c>
      <c r="D32" s="65">
        <f>IF(B32&lt;C32,C32*PARAMETROS!F$5,B32*PARAMETROS!F$5)</f>
        <v>176.59759424999999</v>
      </c>
      <c r="E32" s="65">
        <f>IF(B32&lt;C32,C32*PARAMETROS!F$3,B32*PARAMETROS!F$3)</f>
        <v>176.59759424999999</v>
      </c>
    </row>
    <row r="33" spans="1:5" ht="14.25" x14ac:dyDescent="0.2">
      <c r="A33" s="64">
        <v>10</v>
      </c>
      <c r="B33" s="41">
        <f>PRODUCT(PARAMETROS!B$5,A33)/A$3</f>
        <v>519.5575</v>
      </c>
      <c r="C33" s="42">
        <f t="shared" si="0"/>
        <v>221.57142857142858</v>
      </c>
      <c r="D33" s="65">
        <f>IF(B33&lt;C33,C33*PARAMETROS!F$5,B33*PARAMETROS!F$5)</f>
        <v>160.54326750000001</v>
      </c>
      <c r="E33" s="65">
        <f>IF(B33&lt;C33,C33*PARAMETROS!F$3,B33*PARAMETROS!F$3)</f>
        <v>160.54326750000001</v>
      </c>
    </row>
    <row r="34" spans="1:5" ht="14.25" x14ac:dyDescent="0.2">
      <c r="A34" s="64">
        <v>9</v>
      </c>
      <c r="B34" s="41">
        <f>PRODUCT(PARAMETROS!B$5,A34)/A$3</f>
        <v>467.60174999999998</v>
      </c>
      <c r="C34" s="42">
        <f t="shared" si="0"/>
        <v>199.41428571428574</v>
      </c>
      <c r="D34" s="65">
        <f>IF(B34&lt;C34,C34*PARAMETROS!F$5,B34*PARAMETROS!F$5)</f>
        <v>144.48894074999998</v>
      </c>
      <c r="E34" s="65">
        <f>IF(B34&lt;C34,C34*PARAMETROS!F$3,B34*PARAMETROS!F$3)</f>
        <v>144.48894074999998</v>
      </c>
    </row>
    <row r="35" spans="1:5" ht="14.25" x14ac:dyDescent="0.2">
      <c r="A35" s="64">
        <v>8</v>
      </c>
      <c r="B35" s="41">
        <f>PRODUCT(PARAMETROS!B$5,A35)/A$3</f>
        <v>415.64600000000002</v>
      </c>
      <c r="C35" s="42">
        <f t="shared" si="0"/>
        <v>177.25714285714284</v>
      </c>
      <c r="D35" s="65">
        <f>IF(B35&lt;C35,C35*PARAMETROS!F$5,B35*PARAMETROS!F$5)</f>
        <v>128.43461400000001</v>
      </c>
      <c r="E35" s="65">
        <f>IF(B35&lt;C35,C35*PARAMETROS!F$3,B35*PARAMETROS!F$3)</f>
        <v>128.43461400000001</v>
      </c>
    </row>
    <row r="36" spans="1:5" ht="14.25" x14ac:dyDescent="0.2">
      <c r="A36" s="64">
        <v>7</v>
      </c>
      <c r="B36" s="41">
        <f>PRODUCT(PARAMETROS!B$5,A36)/A$3</f>
        <v>363.69024999999999</v>
      </c>
      <c r="C36" s="42">
        <f t="shared" si="0"/>
        <v>155.1</v>
      </c>
      <c r="D36" s="65">
        <f>IF(B36&lt;C36,C36*PARAMETROS!F$5,B36*PARAMETROS!F$5)</f>
        <v>112.38028724999999</v>
      </c>
      <c r="E36" s="65">
        <f>IF(B36&lt;C36,C36*PARAMETROS!F$3,B36*PARAMETROS!F$3)</f>
        <v>112.38028724999999</v>
      </c>
    </row>
    <row r="37" spans="1:5" ht="14.25" x14ac:dyDescent="0.2">
      <c r="A37" s="64">
        <v>6</v>
      </c>
      <c r="B37" s="41">
        <f>PRODUCT(PARAMETROS!B$5,A37)/A$3</f>
        <v>311.73450000000003</v>
      </c>
      <c r="C37" s="42">
        <f t="shared" si="0"/>
        <v>132.94285714285712</v>
      </c>
      <c r="D37" s="65">
        <f>IF(B37&lt;C37,C37*PARAMETROS!F$5,B37*PARAMETROS!F$5)</f>
        <v>96.325960500000008</v>
      </c>
      <c r="E37" s="65">
        <f>IF(B37&lt;C37,C37*PARAMETROS!F$3,B37*PARAMETROS!F$3)</f>
        <v>96.325960500000008</v>
      </c>
    </row>
    <row r="38" spans="1:5" ht="14.25" x14ac:dyDescent="0.2">
      <c r="A38" s="64">
        <v>5</v>
      </c>
      <c r="B38" s="41">
        <f>PRODUCT(PARAMETROS!B$5,A38)/A$3</f>
        <v>259.77875</v>
      </c>
      <c r="C38" s="42">
        <f t="shared" si="0"/>
        <v>110.78571428571429</v>
      </c>
      <c r="D38" s="65">
        <f>IF(B38&lt;C38,C38*PARAMETROS!F$5,B38*PARAMETROS!F$5)</f>
        <v>80.271633750000007</v>
      </c>
      <c r="E38" s="65">
        <f>IF(B38&lt;C38,C38*PARAMETROS!F$3,B38*PARAMETROS!F$3)</f>
        <v>80.271633750000007</v>
      </c>
    </row>
    <row r="39" spans="1:5" ht="14.25" x14ac:dyDescent="0.2">
      <c r="A39" s="64">
        <v>4</v>
      </c>
      <c r="B39" s="41">
        <f>PRODUCT(PARAMETROS!B$5,A39)/A$3</f>
        <v>207.82300000000001</v>
      </c>
      <c r="C39" s="42">
        <f t="shared" si="0"/>
        <v>88.628571428571419</v>
      </c>
      <c r="D39" s="65">
        <f>IF(B39&lt;C39,C39*PARAMETROS!F$5,B39*PARAMETROS!F$5)</f>
        <v>64.217307000000005</v>
      </c>
      <c r="E39" s="65">
        <f>IF(B39&lt;C39,C39*PARAMETROS!F$3,B39*PARAMETROS!F$3)</f>
        <v>64.217307000000005</v>
      </c>
    </row>
    <row r="40" spans="1:5" ht="14.25" x14ac:dyDescent="0.2">
      <c r="A40" s="64">
        <v>3</v>
      </c>
      <c r="B40" s="41">
        <f>PRODUCT(PARAMETROS!B$5,A40)/A$3</f>
        <v>155.86725000000001</v>
      </c>
      <c r="C40" s="42">
        <f t="shared" si="0"/>
        <v>66.471428571428561</v>
      </c>
      <c r="D40" s="65">
        <f>IF(B40&lt;C40,C40*PARAMETROS!F$5,B40*PARAMETROS!F$5)</f>
        <v>48.162980250000004</v>
      </c>
      <c r="E40" s="65">
        <f>IF(B40&lt;C40,C40*PARAMETROS!F$3,B40*PARAMETROS!F$3)</f>
        <v>48.162980250000004</v>
      </c>
    </row>
    <row r="41" spans="1:5" ht="14.25" x14ac:dyDescent="0.2">
      <c r="A41" s="64">
        <v>2</v>
      </c>
      <c r="B41" s="41">
        <f>PRODUCT(PARAMETROS!B$5,A41)/A$3</f>
        <v>103.9115</v>
      </c>
      <c r="C41" s="42">
        <f t="shared" si="0"/>
        <v>44.31428571428571</v>
      </c>
      <c r="D41" s="65">
        <f>IF(B41&lt;C41,C41*PARAMETROS!F$5,B41*PARAMETROS!F$5)</f>
        <v>32.108653500000003</v>
      </c>
      <c r="E41" s="65">
        <f>IF(B41&lt;C41,C41*PARAMETROS!F$3,B41*PARAMETROS!F$3)</f>
        <v>32.108653500000003</v>
      </c>
    </row>
    <row r="42" spans="1:5" ht="14.25" x14ac:dyDescent="0.2">
      <c r="A42" s="64">
        <v>1</v>
      </c>
      <c r="B42" s="41">
        <f>PRODUCT(PARAMETROS!B$5,A42)/A$3</f>
        <v>51.955750000000002</v>
      </c>
      <c r="C42" s="42">
        <f t="shared" si="0"/>
        <v>22.157142857142855</v>
      </c>
      <c r="D42" s="65">
        <f>IF(B42&lt;C42,C42*PARAMETROS!F$5,B42*PARAMETROS!F$5)</f>
        <v>16.054326750000001</v>
      </c>
      <c r="E42" s="65">
        <f>IF(B42&lt;C42,C42*PARAMETROS!F$3,B42*PARAMETROS!F$3)</f>
        <v>16.054326750000001</v>
      </c>
    </row>
    <row r="46" spans="1:5" ht="43.5" hidden="1" thickBot="1" x14ac:dyDescent="0.25">
      <c r="B46" s="50" t="s">
        <v>66</v>
      </c>
      <c r="C46" s="51">
        <v>5.17</v>
      </c>
    </row>
  </sheetData>
  <sheetProtection algorithmName="SHA-512" hashValue="5gbkvkbNxMYGLmzr2rJg8dbcrvPmjvTiCg0PItklOuL9aOpnynvxtTzD23i4hC/qoqRzgMZPB1afSDReZteHDQ==" saltValue="KB21tutIy+EymHPA7mO2Gw==" spinCount="100000" sheet="1" objects="1" scenarios="1"/>
  <mergeCells count="1">
    <mergeCell ref="D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46" sqref="A46:XFD46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19.7109375" style="37" hidden="1" customWidth="1"/>
    <col min="4" max="4" width="15.140625" customWidth="1"/>
    <col min="5" max="5" width="19.140625" customWidth="1"/>
    <col min="6" max="6" width="6.85546875" customWidth="1"/>
    <col min="7" max="7" width="6.85546875" style="3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0.9" customHeight="1" thickBot="1" x14ac:dyDescent="0.25">
      <c r="B1" s="67" t="s">
        <v>4</v>
      </c>
      <c r="C1" s="67"/>
      <c r="D1" s="86" t="s">
        <v>50</v>
      </c>
      <c r="E1" s="87"/>
      <c r="G1"/>
    </row>
    <row r="2" spans="1:9" ht="28.5" x14ac:dyDescent="0.2">
      <c r="A2" s="66" t="s">
        <v>0</v>
      </c>
      <c r="B2" s="68" t="s">
        <v>5</v>
      </c>
      <c r="C2" s="69" t="s">
        <v>57</v>
      </c>
      <c r="D2" s="68" t="s">
        <v>48</v>
      </c>
      <c r="E2" s="68" t="s">
        <v>49</v>
      </c>
      <c r="G2"/>
      <c r="H2" s="73" t="s">
        <v>59</v>
      </c>
      <c r="I2" s="73"/>
    </row>
    <row r="3" spans="1:9" ht="14.25" x14ac:dyDescent="0.2">
      <c r="A3" s="64">
        <v>40</v>
      </c>
      <c r="B3" s="41">
        <f>PARAMETROS!B6</f>
        <v>1785.1616666666666</v>
      </c>
      <c r="C3" s="42"/>
      <c r="D3" s="65">
        <f>PRODUCT(B3,PARAMETROS!F$4)</f>
        <v>551.61495500000001</v>
      </c>
      <c r="E3" s="65">
        <f>PRODUCT(B3,PARAMETROS!F$2)</f>
        <v>551.61495500000001</v>
      </c>
      <c r="G3"/>
      <c r="H3" s="74" t="s">
        <v>60</v>
      </c>
      <c r="I3" s="75">
        <v>0.309</v>
      </c>
    </row>
    <row r="4" spans="1:9" ht="14.25" x14ac:dyDescent="0.2">
      <c r="A4" s="64">
        <v>39</v>
      </c>
      <c r="B4" s="41">
        <f>PRODUCT(B$3,A4)/A$3</f>
        <v>1740.5326249999998</v>
      </c>
      <c r="C4" s="42">
        <f>(A4/7*30)*$C$46</f>
        <v>864.12857142857138</v>
      </c>
      <c r="D4" s="65">
        <f>IF(B4&lt;C4,C4*PARAMETROS!F$5,B4*PARAMETROS!F$5)</f>
        <v>537.8245811249999</v>
      </c>
      <c r="E4" s="65">
        <f>IF(B4&lt;C4,C4*PARAMETROS!F$3,B4*PARAMETROS!F$3)</f>
        <v>537.8245811249999</v>
      </c>
      <c r="G4"/>
      <c r="H4" s="74" t="s">
        <v>61</v>
      </c>
      <c r="I4" s="75">
        <v>0.309</v>
      </c>
    </row>
    <row r="5" spans="1:9" ht="14.25" x14ac:dyDescent="0.2">
      <c r="A5" s="64">
        <v>38</v>
      </c>
      <c r="B5" s="41">
        <f>PRODUCT(B$3,A5)/A$3</f>
        <v>1695.9035833333332</v>
      </c>
      <c r="C5" s="42">
        <f t="shared" ref="C5:C42" si="0">(A5/7*30)*$C$46</f>
        <v>841.97142857142853</v>
      </c>
      <c r="D5" s="65">
        <f>IF(B5&lt;C5,C5*PARAMETROS!F$5,B5*PARAMETROS!F$5)</f>
        <v>524.03420725000001</v>
      </c>
      <c r="E5" s="65">
        <f>IF(B5&lt;C5,C5*PARAMETROS!F$3,B5*PARAMETROS!F$3)</f>
        <v>524.03420725000001</v>
      </c>
      <c r="G5"/>
      <c r="H5" s="74" t="s">
        <v>62</v>
      </c>
      <c r="I5" s="75">
        <v>0.309</v>
      </c>
    </row>
    <row r="6" spans="1:9" ht="14.25" x14ac:dyDescent="0.2">
      <c r="A6" s="64">
        <v>37</v>
      </c>
      <c r="B6" s="41">
        <f t="shared" ref="B6:B42" si="1">PRODUCT(B$3,A6)/A$3</f>
        <v>1651.2745416666664</v>
      </c>
      <c r="C6" s="42">
        <f t="shared" si="0"/>
        <v>819.81428571428557</v>
      </c>
      <c r="D6" s="65">
        <f>IF(B6&lt;C6,C6*PARAMETROS!F$5,B6*PARAMETROS!F$5)</f>
        <v>510.24383337499995</v>
      </c>
      <c r="E6" s="65">
        <f>IF(B6&lt;C6,C6*PARAMETROS!F$3,B6*PARAMETROS!F$3)</f>
        <v>510.24383337499995</v>
      </c>
      <c r="G6"/>
      <c r="H6" s="74" t="s">
        <v>63</v>
      </c>
      <c r="I6" s="75">
        <v>0.309</v>
      </c>
    </row>
    <row r="7" spans="1:9" ht="14.25" x14ac:dyDescent="0.2">
      <c r="A7" s="64">
        <v>36</v>
      </c>
      <c r="B7" s="41">
        <f t="shared" si="1"/>
        <v>1606.6455000000001</v>
      </c>
      <c r="C7" s="42">
        <f t="shared" si="0"/>
        <v>797.65714285714296</v>
      </c>
      <c r="D7" s="65">
        <f>IF(B7&lt;C7,C7*PARAMETROS!F$5,B7*PARAMETROS!F$5)</f>
        <v>496.45345950000001</v>
      </c>
      <c r="E7" s="65">
        <f>IF(B7&lt;C7,C7*PARAMETROS!F$3,B7*PARAMETROS!F$3)</f>
        <v>496.45345950000001</v>
      </c>
      <c r="G7"/>
    </row>
    <row r="8" spans="1:9" ht="14.25" x14ac:dyDescent="0.2">
      <c r="A8" s="64">
        <v>35</v>
      </c>
      <c r="B8" s="41">
        <f t="shared" si="1"/>
        <v>1562.0164583333333</v>
      </c>
      <c r="C8" s="42">
        <f t="shared" si="0"/>
        <v>775.5</v>
      </c>
      <c r="D8" s="65">
        <f>IF(B8&lt;C8,C8*PARAMETROS!F$5,B8*PARAMETROS!F$5)</f>
        <v>482.66308562499995</v>
      </c>
      <c r="E8" s="65">
        <f>IF(B8&lt;C8,C8*PARAMETROS!F$3,B8*PARAMETROS!F$3)</f>
        <v>482.66308562499995</v>
      </c>
      <c r="G8"/>
    </row>
    <row r="9" spans="1:9" ht="14.25" x14ac:dyDescent="0.2">
      <c r="A9" s="64">
        <v>34</v>
      </c>
      <c r="B9" s="41">
        <f t="shared" si="1"/>
        <v>1517.3874166666667</v>
      </c>
      <c r="C9" s="42">
        <f t="shared" si="0"/>
        <v>753.34285714285704</v>
      </c>
      <c r="D9" s="65">
        <f>IF(B9&lt;C9,C9*PARAMETROS!F$5,B9*PARAMETROS!F$5)</f>
        <v>468.87271175000001</v>
      </c>
      <c r="E9" s="65">
        <f>IF(B9&lt;C9,C9*PARAMETROS!F$3,B9*PARAMETROS!F$3)</f>
        <v>468.87271175000001</v>
      </c>
      <c r="G9"/>
    </row>
    <row r="10" spans="1:9" ht="14.25" x14ac:dyDescent="0.2">
      <c r="A10" s="64">
        <v>33</v>
      </c>
      <c r="B10" s="41">
        <f t="shared" si="1"/>
        <v>1472.7583749999999</v>
      </c>
      <c r="C10" s="42">
        <f t="shared" si="0"/>
        <v>731.18571428571431</v>
      </c>
      <c r="D10" s="65">
        <f>IF(B10&lt;C10,C10*PARAMETROS!F$5,B10*PARAMETROS!F$5)</f>
        <v>455.08233787499995</v>
      </c>
      <c r="E10" s="65">
        <f>IF(B10&lt;C10,C10*PARAMETROS!F$3,B10*PARAMETROS!F$3)</f>
        <v>455.08233787499995</v>
      </c>
      <c r="G10"/>
    </row>
    <row r="11" spans="1:9" ht="14.25" x14ac:dyDescent="0.2">
      <c r="A11" s="64">
        <v>32</v>
      </c>
      <c r="B11" s="41">
        <f t="shared" si="1"/>
        <v>1428.1293333333333</v>
      </c>
      <c r="C11" s="42">
        <f t="shared" si="0"/>
        <v>709.02857142857135</v>
      </c>
      <c r="D11" s="65">
        <f>IF(B11&lt;C11,C11*PARAMETROS!F$5,B11*PARAMETROS!F$5)</f>
        <v>441.29196400000001</v>
      </c>
      <c r="E11" s="65">
        <f>IF(B11&lt;C11,C11*PARAMETROS!F$3,B11*PARAMETROS!F$3)</f>
        <v>441.29196400000001</v>
      </c>
      <c r="G11"/>
    </row>
    <row r="12" spans="1:9" ht="14.25" x14ac:dyDescent="0.2">
      <c r="A12" s="64">
        <v>31</v>
      </c>
      <c r="B12" s="41">
        <f t="shared" si="1"/>
        <v>1383.5002916666667</v>
      </c>
      <c r="C12" s="42">
        <f t="shared" si="0"/>
        <v>686.87142857142862</v>
      </c>
      <c r="D12" s="65">
        <f>IF(B12&lt;C12,C12*PARAMETROS!F$5,B12*PARAMETROS!F$5)</f>
        <v>427.50159012500001</v>
      </c>
      <c r="E12" s="65">
        <f>IF(B12&lt;C12,C12*PARAMETROS!F$3,B12*PARAMETROS!F$3)</f>
        <v>427.50159012500001</v>
      </c>
      <c r="G12"/>
    </row>
    <row r="13" spans="1:9" ht="14.25" x14ac:dyDescent="0.2">
      <c r="A13" s="64">
        <v>30</v>
      </c>
      <c r="B13" s="41">
        <f t="shared" si="1"/>
        <v>1338.8712499999999</v>
      </c>
      <c r="C13" s="42">
        <f t="shared" si="0"/>
        <v>664.71428571428567</v>
      </c>
      <c r="D13" s="65">
        <f>IF(B13&lt;C13,C13*PARAMETROS!F$5,B13*PARAMETROS!F$5)</f>
        <v>413.71121624999995</v>
      </c>
      <c r="E13" s="65">
        <f>IF(B13&lt;C13,C13*PARAMETROS!F$3,B13*PARAMETROS!F$3)</f>
        <v>413.71121624999995</v>
      </c>
      <c r="G13"/>
    </row>
    <row r="14" spans="1:9" ht="14.25" x14ac:dyDescent="0.2">
      <c r="A14" s="64">
        <v>29</v>
      </c>
      <c r="B14" s="41">
        <f t="shared" si="1"/>
        <v>1294.2422083333333</v>
      </c>
      <c r="C14" s="42">
        <f t="shared" si="0"/>
        <v>642.55714285714294</v>
      </c>
      <c r="D14" s="65">
        <f>IF(B14&lt;C14,C14*PARAMETROS!F$5,B14*PARAMETROS!F$5)</f>
        <v>399.92084237500001</v>
      </c>
      <c r="E14" s="65">
        <f>IF(B14&lt;C14,C14*PARAMETROS!F$3,B14*PARAMETROS!F$3)</f>
        <v>399.92084237500001</v>
      </c>
      <c r="G14"/>
    </row>
    <row r="15" spans="1:9" ht="14.25" x14ac:dyDescent="0.2">
      <c r="A15" s="64">
        <v>28</v>
      </c>
      <c r="B15" s="41">
        <f t="shared" si="1"/>
        <v>1249.6131666666665</v>
      </c>
      <c r="C15" s="42">
        <f t="shared" si="0"/>
        <v>620.4</v>
      </c>
      <c r="D15" s="65">
        <f>IF(B15&lt;C15,C15*PARAMETROS!F$5,B15*PARAMETROS!F$5)</f>
        <v>386.13046849999995</v>
      </c>
      <c r="E15" s="65">
        <f>IF(B15&lt;C15,C15*PARAMETROS!F$3,B15*PARAMETROS!F$3)</f>
        <v>386.13046849999995</v>
      </c>
      <c r="G15"/>
    </row>
    <row r="16" spans="1:9" ht="14.25" x14ac:dyDescent="0.2">
      <c r="A16" s="64">
        <v>27</v>
      </c>
      <c r="B16" s="41">
        <f t="shared" si="1"/>
        <v>1204.9841249999999</v>
      </c>
      <c r="C16" s="42">
        <f t="shared" si="0"/>
        <v>598.24285714285713</v>
      </c>
      <c r="D16" s="65">
        <f>IF(B16&lt;C16,C16*PARAMETROS!F$5,B16*PARAMETROS!F$5)</f>
        <v>372.34009462500001</v>
      </c>
      <c r="E16" s="65">
        <f>IF(B16&lt;C16,C16*PARAMETROS!F$3,B16*PARAMETROS!F$3)</f>
        <v>372.34009462500001</v>
      </c>
      <c r="G16"/>
    </row>
    <row r="17" spans="1:7" ht="14.25" x14ac:dyDescent="0.2">
      <c r="A17" s="64">
        <v>26</v>
      </c>
      <c r="B17" s="41">
        <f t="shared" si="1"/>
        <v>1160.3550833333334</v>
      </c>
      <c r="C17" s="42">
        <f t="shared" si="0"/>
        <v>576.08571428571429</v>
      </c>
      <c r="D17" s="65">
        <f>IF(B17&lt;C17,C17*PARAMETROS!F$5,B17*PARAMETROS!F$5)</f>
        <v>358.54972075000001</v>
      </c>
      <c r="E17" s="65">
        <f>IF(B17&lt;C17,C17*PARAMETROS!F$3,B17*PARAMETROS!F$3)</f>
        <v>358.54972075000001</v>
      </c>
      <c r="G17"/>
    </row>
    <row r="18" spans="1:7" ht="14.25" x14ac:dyDescent="0.2">
      <c r="A18" s="64">
        <v>25</v>
      </c>
      <c r="B18" s="41">
        <f t="shared" si="1"/>
        <v>1115.7260416666666</v>
      </c>
      <c r="C18" s="42">
        <f t="shared" si="0"/>
        <v>553.92857142857144</v>
      </c>
      <c r="D18" s="65">
        <f>IF(B18&lt;C18,C18*PARAMETROS!F$5,B18*PARAMETROS!F$5)</f>
        <v>344.75934687499995</v>
      </c>
      <c r="E18" s="65">
        <f>IF(B18&lt;C18,C18*PARAMETROS!F$3,B18*PARAMETROS!F$3)</f>
        <v>344.75934687499995</v>
      </c>
      <c r="G18"/>
    </row>
    <row r="19" spans="1:7" ht="14.25" x14ac:dyDescent="0.2">
      <c r="A19" s="64">
        <v>24</v>
      </c>
      <c r="B19" s="41">
        <f t="shared" si="1"/>
        <v>1071.097</v>
      </c>
      <c r="C19" s="42">
        <f t="shared" si="0"/>
        <v>531.77142857142849</v>
      </c>
      <c r="D19" s="65">
        <f>IF(B19&lt;C19,C19*PARAMETROS!F$5,B19*PARAMETROS!F$5)</f>
        <v>330.96897300000001</v>
      </c>
      <c r="E19" s="65">
        <f>IF(B19&lt;C19,C19*PARAMETROS!F$3,B19*PARAMETROS!F$3)</f>
        <v>330.96897300000001</v>
      </c>
      <c r="G19"/>
    </row>
    <row r="20" spans="1:7" ht="14.25" x14ac:dyDescent="0.2">
      <c r="A20" s="64">
        <v>23</v>
      </c>
      <c r="B20" s="41">
        <f t="shared" si="1"/>
        <v>1026.4679583333332</v>
      </c>
      <c r="C20" s="42">
        <f t="shared" si="0"/>
        <v>509.6142857142857</v>
      </c>
      <c r="D20" s="65">
        <f>IF(B20&lt;C20,C20*PARAMETROS!F$5,B20*PARAMETROS!F$5)</f>
        <v>317.17859912499995</v>
      </c>
      <c r="E20" s="65">
        <f>IF(B20&lt;C20,C20*PARAMETROS!F$3,B20*PARAMETROS!F$3)</f>
        <v>317.17859912499995</v>
      </c>
      <c r="G20"/>
    </row>
    <row r="21" spans="1:7" ht="14.25" x14ac:dyDescent="0.2">
      <c r="A21" s="64">
        <v>22</v>
      </c>
      <c r="B21" s="41">
        <f t="shared" si="1"/>
        <v>981.83891666666659</v>
      </c>
      <c r="C21" s="42">
        <f t="shared" si="0"/>
        <v>487.4571428571428</v>
      </c>
      <c r="D21" s="65">
        <f>IF(B21&lt;C21,C21*PARAMETROS!F$5,B21*PARAMETROS!F$5)</f>
        <v>303.38822524999995</v>
      </c>
      <c r="E21" s="65">
        <f>IF(B21&lt;C21,C21*PARAMETROS!F$3,B21*PARAMETROS!F$3)</f>
        <v>303.38822524999995</v>
      </c>
      <c r="G21"/>
    </row>
    <row r="22" spans="1:7" ht="14.25" x14ac:dyDescent="0.2">
      <c r="A22" s="64">
        <v>21</v>
      </c>
      <c r="B22" s="41">
        <f t="shared" si="1"/>
        <v>937.2098749999999</v>
      </c>
      <c r="C22" s="42">
        <f t="shared" si="0"/>
        <v>465.3</v>
      </c>
      <c r="D22" s="65">
        <f>IF(B22&lt;C22,C22*PARAMETROS!F$5,B22*PARAMETROS!F$5)</f>
        <v>289.59785137499995</v>
      </c>
      <c r="E22" s="65">
        <f>IF(B22&lt;C22,C22*PARAMETROS!F$3,B22*PARAMETROS!F$3)</f>
        <v>289.59785137499995</v>
      </c>
      <c r="G22"/>
    </row>
    <row r="23" spans="1:7" ht="14.25" x14ac:dyDescent="0.2">
      <c r="A23" s="64">
        <v>20</v>
      </c>
      <c r="B23" s="41">
        <f t="shared" si="1"/>
        <v>892.5808333333332</v>
      </c>
      <c r="C23" s="42">
        <f t="shared" si="0"/>
        <v>443.14285714285717</v>
      </c>
      <c r="D23" s="65">
        <f>IF(B23&lt;C23,C23*PARAMETROS!F$5,B23*PARAMETROS!F$5)</f>
        <v>275.80747749999995</v>
      </c>
      <c r="E23" s="65">
        <f>IF(B23&lt;C23,C23*PARAMETROS!F$3,B23*PARAMETROS!F$3)</f>
        <v>275.80747749999995</v>
      </c>
      <c r="G23"/>
    </row>
    <row r="24" spans="1:7" ht="14.25" x14ac:dyDescent="0.2">
      <c r="A24" s="64">
        <v>19</v>
      </c>
      <c r="B24" s="41">
        <f t="shared" si="1"/>
        <v>847.95179166666662</v>
      </c>
      <c r="C24" s="42">
        <f t="shared" si="0"/>
        <v>420.98571428571427</v>
      </c>
      <c r="D24" s="65">
        <f>IF(B24&lt;C24,C24*PARAMETROS!F$5,B24*PARAMETROS!F$5)</f>
        <v>262.017103625</v>
      </c>
      <c r="E24" s="65">
        <f>IF(B24&lt;C24,C24*PARAMETROS!F$3,B24*PARAMETROS!F$3)</f>
        <v>262.017103625</v>
      </c>
      <c r="G24"/>
    </row>
    <row r="25" spans="1:7" ht="14.25" x14ac:dyDescent="0.2">
      <c r="A25" s="64">
        <v>18</v>
      </c>
      <c r="B25" s="41">
        <f t="shared" si="1"/>
        <v>803.32275000000004</v>
      </c>
      <c r="C25" s="42">
        <f t="shared" si="0"/>
        <v>398.82857142857148</v>
      </c>
      <c r="D25" s="65">
        <f>IF(B25&lt;C25,C25*PARAMETROS!F$5,B25*PARAMETROS!F$5)</f>
        <v>248.22672975</v>
      </c>
      <c r="E25" s="65">
        <f>IF(B25&lt;C25,C25*PARAMETROS!F$3,B25*PARAMETROS!F$3)</f>
        <v>248.22672975</v>
      </c>
      <c r="G25"/>
    </row>
    <row r="26" spans="1:7" ht="14.25" x14ac:dyDescent="0.2">
      <c r="A26" s="64">
        <v>17</v>
      </c>
      <c r="B26" s="41">
        <f t="shared" si="1"/>
        <v>758.69370833333335</v>
      </c>
      <c r="C26" s="42">
        <f t="shared" si="0"/>
        <v>376.67142857142852</v>
      </c>
      <c r="D26" s="65">
        <f>IF(B26&lt;C26,C26*PARAMETROS!F$5,B26*PARAMETROS!F$5)</f>
        <v>234.436355875</v>
      </c>
      <c r="E26" s="65">
        <f>IF(B26&lt;C26,C26*PARAMETROS!F$3,B26*PARAMETROS!F$3)</f>
        <v>234.436355875</v>
      </c>
      <c r="G26"/>
    </row>
    <row r="27" spans="1:7" ht="14.25" x14ac:dyDescent="0.2">
      <c r="A27" s="64">
        <v>16</v>
      </c>
      <c r="B27" s="41">
        <f t="shared" si="1"/>
        <v>714.06466666666665</v>
      </c>
      <c r="C27" s="42">
        <f t="shared" si="0"/>
        <v>354.51428571428568</v>
      </c>
      <c r="D27" s="65">
        <f>IF(B27&lt;C27,C27*PARAMETROS!F$5,B27*PARAMETROS!F$5)</f>
        <v>220.645982</v>
      </c>
      <c r="E27" s="65">
        <f>IF(B27&lt;C27,C27*PARAMETROS!F$3,B27*PARAMETROS!F$3)</f>
        <v>220.645982</v>
      </c>
      <c r="G27"/>
    </row>
    <row r="28" spans="1:7" ht="14.25" x14ac:dyDescent="0.2">
      <c r="A28" s="64">
        <v>15</v>
      </c>
      <c r="B28" s="41">
        <f t="shared" si="1"/>
        <v>669.43562499999996</v>
      </c>
      <c r="C28" s="42">
        <f t="shared" si="0"/>
        <v>332.35714285714283</v>
      </c>
      <c r="D28" s="65">
        <f>IF(B28&lt;C28,C28*PARAMETROS!F$5,B28*PARAMETROS!F$5)</f>
        <v>206.85560812499997</v>
      </c>
      <c r="E28" s="65">
        <f>IF(B28&lt;C28,C28*PARAMETROS!F$3,B28*PARAMETROS!F$3)</f>
        <v>206.85560812499997</v>
      </c>
      <c r="G28"/>
    </row>
    <row r="29" spans="1:7" ht="14.25" x14ac:dyDescent="0.2">
      <c r="A29" s="64">
        <v>14</v>
      </c>
      <c r="B29" s="41">
        <f t="shared" si="1"/>
        <v>624.80658333333326</v>
      </c>
      <c r="C29" s="42">
        <f t="shared" si="0"/>
        <v>310.2</v>
      </c>
      <c r="D29" s="65">
        <f>IF(B29&lt;C29,C29*PARAMETROS!F$5,B29*PARAMETROS!F$5)</f>
        <v>193.06523424999997</v>
      </c>
      <c r="E29" s="65">
        <f>IF(B29&lt;C29,C29*PARAMETROS!F$3,B29*PARAMETROS!F$3)</f>
        <v>193.06523424999997</v>
      </c>
      <c r="G29"/>
    </row>
    <row r="30" spans="1:7" ht="14.25" x14ac:dyDescent="0.2">
      <c r="A30" s="64">
        <v>13</v>
      </c>
      <c r="B30" s="41">
        <f t="shared" si="1"/>
        <v>580.17754166666668</v>
      </c>
      <c r="C30" s="42">
        <f t="shared" si="0"/>
        <v>288.04285714285714</v>
      </c>
      <c r="D30" s="65">
        <f>IF(B30&lt;C30,C30*PARAMETROS!F$5,B30*PARAMETROS!F$5)</f>
        <v>179.274860375</v>
      </c>
      <c r="E30" s="65">
        <f>IF(B30&lt;C30,C30*PARAMETROS!F$3,B30*PARAMETROS!F$3)</f>
        <v>179.274860375</v>
      </c>
      <c r="G30"/>
    </row>
    <row r="31" spans="1:7" ht="14.25" x14ac:dyDescent="0.2">
      <c r="A31" s="64">
        <v>12</v>
      </c>
      <c r="B31" s="41">
        <f t="shared" si="1"/>
        <v>535.54849999999999</v>
      </c>
      <c r="C31" s="42">
        <f t="shared" si="0"/>
        <v>265.88571428571424</v>
      </c>
      <c r="D31" s="65">
        <f>IF(B31&lt;C31,C31*PARAMETROS!F$5,B31*PARAMETROS!F$5)</f>
        <v>165.4844865</v>
      </c>
      <c r="E31" s="65">
        <f>IF(B31&lt;C31,C31*PARAMETROS!F$3,B31*PARAMETROS!F$3)</f>
        <v>165.4844865</v>
      </c>
      <c r="G31"/>
    </row>
    <row r="32" spans="1:7" ht="14.25" x14ac:dyDescent="0.2">
      <c r="A32" s="64">
        <v>11</v>
      </c>
      <c r="B32" s="41">
        <f t="shared" si="1"/>
        <v>490.9194583333333</v>
      </c>
      <c r="C32" s="42">
        <f t="shared" si="0"/>
        <v>243.7285714285714</v>
      </c>
      <c r="D32" s="65">
        <f>IF(B32&lt;C32,C32*PARAMETROS!F$5,B32*PARAMETROS!F$5)</f>
        <v>151.69411262499997</v>
      </c>
      <c r="E32" s="65">
        <f>IF(B32&lt;C32,C32*PARAMETROS!F$3,B32*PARAMETROS!F$3)</f>
        <v>151.69411262499997</v>
      </c>
      <c r="G32"/>
    </row>
    <row r="33" spans="1:7" ht="14.25" x14ac:dyDescent="0.2">
      <c r="A33" s="64">
        <v>10</v>
      </c>
      <c r="B33" s="41">
        <f t="shared" si="1"/>
        <v>446.2904166666666</v>
      </c>
      <c r="C33" s="42">
        <f t="shared" si="0"/>
        <v>221.57142857142858</v>
      </c>
      <c r="D33" s="65">
        <f>IF(B33&lt;C33,C33*PARAMETROS!F$5,B33*PARAMETROS!F$5)</f>
        <v>137.90373874999997</v>
      </c>
      <c r="E33" s="65">
        <f>IF(B33&lt;C33,C33*PARAMETROS!F$3,B33*PARAMETROS!F$3)</f>
        <v>137.90373874999997</v>
      </c>
      <c r="G33"/>
    </row>
    <row r="34" spans="1:7" ht="14.25" x14ac:dyDescent="0.2">
      <c r="A34" s="64">
        <v>9</v>
      </c>
      <c r="B34" s="41">
        <f t="shared" si="1"/>
        <v>401.66137500000002</v>
      </c>
      <c r="C34" s="42">
        <f t="shared" si="0"/>
        <v>199.41428571428574</v>
      </c>
      <c r="D34" s="65">
        <f>IF(B34&lt;C34,C34*PARAMETROS!F$5,B34*PARAMETROS!F$5)</f>
        <v>124.113364875</v>
      </c>
      <c r="E34" s="65">
        <f>IF(B34&lt;C34,C34*PARAMETROS!F$3,B34*PARAMETROS!F$3)</f>
        <v>124.113364875</v>
      </c>
      <c r="G34"/>
    </row>
    <row r="35" spans="1:7" ht="14.25" x14ac:dyDescent="0.2">
      <c r="A35" s="64">
        <v>8</v>
      </c>
      <c r="B35" s="41">
        <f t="shared" si="1"/>
        <v>357.03233333333333</v>
      </c>
      <c r="C35" s="42">
        <f t="shared" si="0"/>
        <v>177.25714285714284</v>
      </c>
      <c r="D35" s="65">
        <f>IF(B35&lt;C35,C35*PARAMETROS!F$5,B35*PARAMETROS!F$5)</f>
        <v>110.322991</v>
      </c>
      <c r="E35" s="65">
        <f>IF(B35&lt;C35,C35*PARAMETROS!F$3,B35*PARAMETROS!F$3)</f>
        <v>110.322991</v>
      </c>
      <c r="G35" s="14"/>
    </row>
    <row r="36" spans="1:7" ht="14.25" x14ac:dyDescent="0.2">
      <c r="A36" s="64">
        <v>7</v>
      </c>
      <c r="B36" s="41">
        <f t="shared" si="1"/>
        <v>312.40329166666663</v>
      </c>
      <c r="C36" s="42">
        <f t="shared" si="0"/>
        <v>155.1</v>
      </c>
      <c r="D36" s="65">
        <f>IF(B36&lt;C36,C36*PARAMETROS!F$5,B36*PARAMETROS!F$5)</f>
        <v>96.532617124999987</v>
      </c>
      <c r="E36" s="65">
        <f>IF(B36&lt;C36,C36*PARAMETROS!F$3,B36*PARAMETROS!F$3)</f>
        <v>96.532617124999987</v>
      </c>
      <c r="G36"/>
    </row>
    <row r="37" spans="1:7" ht="14.25" x14ac:dyDescent="0.2">
      <c r="A37" s="64">
        <v>6</v>
      </c>
      <c r="B37" s="41">
        <f t="shared" si="1"/>
        <v>267.77424999999999</v>
      </c>
      <c r="C37" s="42">
        <f t="shared" si="0"/>
        <v>132.94285714285712</v>
      </c>
      <c r="D37" s="65">
        <f>IF(B37&lt;C37,C37*PARAMETROS!F$5,B37*PARAMETROS!F$5)</f>
        <v>82.742243250000001</v>
      </c>
      <c r="E37" s="65">
        <f>IF(B37&lt;C37,C37*PARAMETROS!F$3,B37*PARAMETROS!F$3)</f>
        <v>82.742243250000001</v>
      </c>
      <c r="G37"/>
    </row>
    <row r="38" spans="1:7" ht="14.25" x14ac:dyDescent="0.2">
      <c r="A38" s="64">
        <v>5</v>
      </c>
      <c r="B38" s="41">
        <f t="shared" si="1"/>
        <v>223.1452083333333</v>
      </c>
      <c r="C38" s="42">
        <f t="shared" si="0"/>
        <v>110.78571428571429</v>
      </c>
      <c r="D38" s="65">
        <f>IF(B38&lt;C38,C38*PARAMETROS!F$5,B38*PARAMETROS!F$5)</f>
        <v>68.951869374999987</v>
      </c>
      <c r="E38" s="65">
        <f>IF(B38&lt;C38,C38*PARAMETROS!F$3,B38*PARAMETROS!F$3)</f>
        <v>68.951869374999987</v>
      </c>
      <c r="G38"/>
    </row>
    <row r="39" spans="1:7" ht="14.25" x14ac:dyDescent="0.2">
      <c r="A39" s="64">
        <v>4</v>
      </c>
      <c r="B39" s="41">
        <f t="shared" si="1"/>
        <v>178.51616666666666</v>
      </c>
      <c r="C39" s="42">
        <f t="shared" si="0"/>
        <v>88.628571428571419</v>
      </c>
      <c r="D39" s="65">
        <f>IF(B39&lt;C39,C39*PARAMETROS!F$5,B39*PARAMETROS!F$5)</f>
        <v>55.161495500000001</v>
      </c>
      <c r="E39" s="65">
        <f>IF(B39&lt;C39,C39*PARAMETROS!F$3,B39*PARAMETROS!F$3)</f>
        <v>55.161495500000001</v>
      </c>
      <c r="G39"/>
    </row>
    <row r="40" spans="1:7" ht="14.25" x14ac:dyDescent="0.2">
      <c r="A40" s="64">
        <v>3</v>
      </c>
      <c r="B40" s="41">
        <f t="shared" si="1"/>
        <v>133.887125</v>
      </c>
      <c r="C40" s="42">
        <f t="shared" si="0"/>
        <v>66.471428571428561</v>
      </c>
      <c r="D40" s="65">
        <f>IF(B40&lt;C40,C40*PARAMETROS!F$5,B40*PARAMETROS!F$5)</f>
        <v>41.371121625000001</v>
      </c>
      <c r="E40" s="65">
        <f>IF(B40&lt;C40,C40*PARAMETROS!F$3,B40*PARAMETROS!F$3)</f>
        <v>41.371121625000001</v>
      </c>
      <c r="G40"/>
    </row>
    <row r="41" spans="1:7" ht="14.25" x14ac:dyDescent="0.2">
      <c r="A41" s="64">
        <v>2</v>
      </c>
      <c r="B41" s="41">
        <f t="shared" si="1"/>
        <v>89.258083333333332</v>
      </c>
      <c r="C41" s="42">
        <f t="shared" si="0"/>
        <v>44.31428571428571</v>
      </c>
      <c r="D41" s="65">
        <f>IF(B41&lt;C41,C41*PARAMETROS!F$5,B41*PARAMETROS!F$5)</f>
        <v>27.58074775</v>
      </c>
      <c r="E41" s="65">
        <f>IF(B41&lt;C41,C41*PARAMETROS!F$3,B41*PARAMETROS!F$3)</f>
        <v>27.58074775</v>
      </c>
      <c r="G41"/>
    </row>
    <row r="42" spans="1:7" ht="14.25" x14ac:dyDescent="0.2">
      <c r="A42" s="64">
        <v>1</v>
      </c>
      <c r="B42" s="70">
        <f t="shared" si="1"/>
        <v>44.629041666666666</v>
      </c>
      <c r="C42" s="42">
        <f t="shared" si="0"/>
        <v>22.157142857142855</v>
      </c>
      <c r="D42" s="71">
        <f>IF(B42&lt;C42,C42*PARAMETROS!F$5,B42*PARAMETROS!F$5)</f>
        <v>13.790373875</v>
      </c>
      <c r="E42" s="71">
        <f>IF(B42&lt;C42,C42*PARAMETROS!F$3,B42*PARAMETROS!F$3)</f>
        <v>13.790373875</v>
      </c>
      <c r="G42"/>
    </row>
    <row r="46" spans="1:7" ht="29.25" hidden="1" thickBot="1" x14ac:dyDescent="0.25">
      <c r="B46" s="50" t="s">
        <v>58</v>
      </c>
      <c r="C46" s="51">
        <v>5.17</v>
      </c>
    </row>
  </sheetData>
  <sheetProtection algorithmName="SHA-512" hashValue="mMAsi/uXdUFSYflk3sJ/7brTAWxE8jbh1JVBCC3qVuc0K7PQGbV/ZIIKJq05TAltiZ+COqHaB9FfULzs6uhAmA==" saltValue="ybiJpXchEl97bcjcTvvUfg==" spinCount="100000" sheet="1" objects="1" scenarios="1"/>
  <mergeCells count="1">
    <mergeCell ref="D1:E1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I11" sqref="I11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21.7109375" style="37" hidden="1" customWidth="1"/>
    <col min="4" max="4" width="15.5703125" bestFit="1" customWidth="1"/>
    <col min="5" max="5" width="19.140625" customWidth="1"/>
    <col min="6" max="6" width="6.85546875" customWidth="1"/>
    <col min="7" max="7" width="6.85546875" style="3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0.9" customHeight="1" thickBot="1" x14ac:dyDescent="0.25">
      <c r="B1" s="67" t="s">
        <v>4</v>
      </c>
      <c r="C1" s="67"/>
      <c r="D1" s="86" t="s">
        <v>50</v>
      </c>
      <c r="E1" s="87"/>
      <c r="G1"/>
    </row>
    <row r="2" spans="1:9" ht="28.5" x14ac:dyDescent="0.2">
      <c r="A2" s="66" t="s">
        <v>0</v>
      </c>
      <c r="B2" s="68" t="s">
        <v>5</v>
      </c>
      <c r="C2" s="69" t="s">
        <v>57</v>
      </c>
      <c r="D2" s="68" t="s">
        <v>48</v>
      </c>
      <c r="E2" s="68" t="s">
        <v>49</v>
      </c>
      <c r="G2"/>
      <c r="H2" s="73" t="s">
        <v>59</v>
      </c>
      <c r="I2" s="73"/>
    </row>
    <row r="3" spans="1:9" ht="14.25" x14ac:dyDescent="0.2">
      <c r="A3" s="64">
        <v>40</v>
      </c>
      <c r="B3" s="41">
        <f>PARAMETROS!I35</f>
        <v>1713.4583333333333</v>
      </c>
      <c r="C3" s="42"/>
      <c r="D3" s="65">
        <f>PRODUCT(B3,PARAMETROS!F$4)</f>
        <v>529.45862499999998</v>
      </c>
      <c r="E3" s="65">
        <f>PRODUCT(B3,PARAMETROS!F$2)</f>
        <v>529.45862499999998</v>
      </c>
      <c r="G3"/>
      <c r="H3" s="74" t="s">
        <v>60</v>
      </c>
      <c r="I3" s="75">
        <v>0.309</v>
      </c>
    </row>
    <row r="4" spans="1:9" ht="14.25" x14ac:dyDescent="0.2">
      <c r="A4" s="64">
        <v>39</v>
      </c>
      <c r="B4" s="41">
        <f>PRODUCT(B$3,A4)/A$3</f>
        <v>1670.621875</v>
      </c>
      <c r="C4" s="42">
        <f>(A4/7*30)*$C$46</f>
        <v>864.12857142857138</v>
      </c>
      <c r="D4" s="65">
        <f>IF(B4&lt;C4,C4*PARAMETROS!F$5,B4*PARAMETROS!F$5)</f>
        <v>516.22215937500005</v>
      </c>
      <c r="E4" s="65">
        <f>IF(B4&lt;C4,C4*PARAMETROS!F$3,B4*PARAMETROS!F$3)</f>
        <v>516.22215937500005</v>
      </c>
      <c r="G4"/>
      <c r="H4" s="74" t="s">
        <v>61</v>
      </c>
      <c r="I4" s="75">
        <v>0.309</v>
      </c>
    </row>
    <row r="5" spans="1:9" ht="14.25" x14ac:dyDescent="0.2">
      <c r="A5" s="64">
        <v>38</v>
      </c>
      <c r="B5" s="41">
        <f>PRODUCT(B$3,A5)/A$3</f>
        <v>1627.7854166666666</v>
      </c>
      <c r="C5" s="42">
        <f>(A5/7*30)*$C$46</f>
        <v>841.97142857142853</v>
      </c>
      <c r="D5" s="65">
        <f>IF(B5&lt;C5,C5*PARAMETROS!F$5,B5*PARAMETROS!F$5)</f>
        <v>502.98569375</v>
      </c>
      <c r="E5" s="65">
        <f>IF(B5&lt;C5,C5*PARAMETROS!F$3,B5*PARAMETROS!F$3)</f>
        <v>502.98569375</v>
      </c>
      <c r="G5"/>
      <c r="H5" s="74" t="s">
        <v>62</v>
      </c>
      <c r="I5" s="75">
        <v>0.309</v>
      </c>
    </row>
    <row r="6" spans="1:9" ht="14.25" x14ac:dyDescent="0.2">
      <c r="A6" s="64">
        <v>37</v>
      </c>
      <c r="B6" s="41">
        <f t="shared" ref="B6:B42" si="0">PRODUCT(B$3,A6)/A$3</f>
        <v>1584.9489583333332</v>
      </c>
      <c r="C6" s="42">
        <f t="shared" ref="C6:C42" si="1">(A6/7*30)*$C$46</f>
        <v>819.81428571428557</v>
      </c>
      <c r="D6" s="65">
        <f>IF(B6&lt;C6,C6*PARAMETROS!F$5,B6*PARAMETROS!F$5)</f>
        <v>489.74922812499995</v>
      </c>
      <c r="E6" s="65">
        <f>IF(B6&lt;C6,C6*PARAMETROS!F$3,B6*PARAMETROS!F$3)</f>
        <v>489.74922812499995</v>
      </c>
      <c r="G6"/>
      <c r="H6" s="74" t="s">
        <v>63</v>
      </c>
      <c r="I6" s="75">
        <v>0.309</v>
      </c>
    </row>
    <row r="7" spans="1:9" ht="14.25" x14ac:dyDescent="0.2">
      <c r="A7" s="64">
        <v>36</v>
      </c>
      <c r="B7" s="41">
        <f t="shared" si="0"/>
        <v>1542.1125</v>
      </c>
      <c r="C7" s="42">
        <f t="shared" si="1"/>
        <v>797.65714285714296</v>
      </c>
      <c r="D7" s="65">
        <f>IF(B7&lt;C7,C7*PARAMETROS!F$5,B7*PARAMETROS!F$5)</f>
        <v>476.51276250000001</v>
      </c>
      <c r="E7" s="65">
        <f>IF(B7&lt;C7,C7*PARAMETROS!F$3,B7*PARAMETROS!F$3)</f>
        <v>476.51276250000001</v>
      </c>
      <c r="G7"/>
    </row>
    <row r="8" spans="1:9" ht="14.25" x14ac:dyDescent="0.2">
      <c r="A8" s="64">
        <v>35</v>
      </c>
      <c r="B8" s="41">
        <f t="shared" si="0"/>
        <v>1499.2760416666665</v>
      </c>
      <c r="C8" s="42">
        <f t="shared" si="1"/>
        <v>775.5</v>
      </c>
      <c r="D8" s="65">
        <f>IF(B8&lt;C8,C8*PARAMETROS!F$5,B8*PARAMETROS!F$5)</f>
        <v>463.27629687499996</v>
      </c>
      <c r="E8" s="65">
        <f>IF(B8&lt;C8,C8*PARAMETROS!F$3,B8*PARAMETROS!F$3)</f>
        <v>463.27629687499996</v>
      </c>
      <c r="G8"/>
    </row>
    <row r="9" spans="1:9" ht="14.25" x14ac:dyDescent="0.2">
      <c r="A9" s="64">
        <v>34</v>
      </c>
      <c r="B9" s="41">
        <f t="shared" si="0"/>
        <v>1456.4395833333333</v>
      </c>
      <c r="C9" s="42">
        <f t="shared" si="1"/>
        <v>753.34285714285704</v>
      </c>
      <c r="D9" s="65">
        <f>IF(B9&lt;C9,C9*PARAMETROS!F$5,B9*PARAMETROS!F$5)</f>
        <v>450.03983124999996</v>
      </c>
      <c r="E9" s="65">
        <f>IF(B9&lt;C9,C9*PARAMETROS!F$3,B9*PARAMETROS!F$3)</f>
        <v>450.03983124999996</v>
      </c>
      <c r="G9"/>
    </row>
    <row r="10" spans="1:9" ht="14.25" x14ac:dyDescent="0.2">
      <c r="A10" s="64">
        <v>33</v>
      </c>
      <c r="B10" s="41">
        <f t="shared" si="0"/>
        <v>1413.6031250000001</v>
      </c>
      <c r="C10" s="42">
        <f t="shared" si="1"/>
        <v>731.18571428571431</v>
      </c>
      <c r="D10" s="65">
        <f>IF(B10&lt;C10,C10*PARAMETROS!F$5,B10*PARAMETROS!F$5)</f>
        <v>436.80336562500003</v>
      </c>
      <c r="E10" s="65">
        <f>IF(B10&lt;C10,C10*PARAMETROS!F$3,B10*PARAMETROS!F$3)</f>
        <v>436.80336562500003</v>
      </c>
      <c r="G10"/>
    </row>
    <row r="11" spans="1:9" ht="14.25" x14ac:dyDescent="0.2">
      <c r="A11" s="64">
        <v>32</v>
      </c>
      <c r="B11" s="41">
        <f t="shared" si="0"/>
        <v>1370.7666666666667</v>
      </c>
      <c r="C11" s="42">
        <f t="shared" si="1"/>
        <v>709.02857142857135</v>
      </c>
      <c r="D11" s="65">
        <f>IF(B11&lt;C11,C11*PARAMETROS!F$5,B11*PARAMETROS!F$5)</f>
        <v>423.56689999999998</v>
      </c>
      <c r="E11" s="65">
        <f>IF(B11&lt;C11,C11*PARAMETROS!F$3,B11*PARAMETROS!F$3)</f>
        <v>423.56689999999998</v>
      </c>
      <c r="G11"/>
    </row>
    <row r="12" spans="1:9" ht="14.25" x14ac:dyDescent="0.2">
      <c r="A12" s="64">
        <v>31</v>
      </c>
      <c r="B12" s="41">
        <f t="shared" si="0"/>
        <v>1327.9302083333332</v>
      </c>
      <c r="C12" s="42">
        <f t="shared" si="1"/>
        <v>686.87142857142862</v>
      </c>
      <c r="D12" s="65">
        <f>IF(B12&lt;C12,C12*PARAMETROS!F$5,B12*PARAMETROS!F$5)</f>
        <v>410.33043437499998</v>
      </c>
      <c r="E12" s="65">
        <f>IF(B12&lt;C12,C12*PARAMETROS!F$3,B12*PARAMETROS!F$3)</f>
        <v>410.33043437499998</v>
      </c>
      <c r="G12"/>
    </row>
    <row r="13" spans="1:9" ht="14.25" x14ac:dyDescent="0.2">
      <c r="A13" s="64">
        <v>30</v>
      </c>
      <c r="B13" s="41">
        <f t="shared" si="0"/>
        <v>1285.09375</v>
      </c>
      <c r="C13" s="42">
        <f t="shared" si="1"/>
        <v>664.71428571428567</v>
      </c>
      <c r="D13" s="65">
        <f>IF(B13&lt;C13,C13*PARAMETROS!F$5,B13*PARAMETROS!F$5)</f>
        <v>397.09396874999999</v>
      </c>
      <c r="E13" s="65">
        <f>IF(B13&lt;C13,C13*PARAMETROS!F$3,B13*PARAMETROS!F$3)</f>
        <v>397.09396874999999</v>
      </c>
      <c r="G13"/>
    </row>
    <row r="14" spans="1:9" ht="14.25" x14ac:dyDescent="0.2">
      <c r="A14" s="64">
        <v>29</v>
      </c>
      <c r="B14" s="41">
        <f t="shared" si="0"/>
        <v>1242.2572916666666</v>
      </c>
      <c r="C14" s="42">
        <f t="shared" si="1"/>
        <v>642.55714285714294</v>
      </c>
      <c r="D14" s="65">
        <f>IF(B14&lt;C14,C14*PARAMETROS!F$5,B14*PARAMETROS!F$5)</f>
        <v>383.85750312499994</v>
      </c>
      <c r="E14" s="65">
        <f>IF(B14&lt;C14,C14*PARAMETROS!F$3,B14*PARAMETROS!F$3)</f>
        <v>383.85750312499994</v>
      </c>
      <c r="G14"/>
    </row>
    <row r="15" spans="1:9" ht="14.25" x14ac:dyDescent="0.2">
      <c r="A15" s="64">
        <v>28</v>
      </c>
      <c r="B15" s="41">
        <f t="shared" si="0"/>
        <v>1199.4208333333331</v>
      </c>
      <c r="C15" s="42">
        <f t="shared" si="1"/>
        <v>620.4</v>
      </c>
      <c r="D15" s="65">
        <f>IF(B15&lt;C15,C15*PARAMETROS!F$5,B15*PARAMETROS!F$5)</f>
        <v>370.62103749999994</v>
      </c>
      <c r="E15" s="65">
        <f>IF(B15&lt;C15,C15*PARAMETROS!F$3,B15*PARAMETROS!F$3)</f>
        <v>370.62103749999994</v>
      </c>
      <c r="G15"/>
    </row>
    <row r="16" spans="1:9" ht="14.25" x14ac:dyDescent="0.2">
      <c r="A16" s="64">
        <v>27</v>
      </c>
      <c r="B16" s="41">
        <f t="shared" si="0"/>
        <v>1156.5843749999999</v>
      </c>
      <c r="C16" s="42">
        <f t="shared" si="1"/>
        <v>598.24285714285713</v>
      </c>
      <c r="D16" s="65">
        <f>IF(B16&lt;C16,C16*PARAMETROS!F$5,B16*PARAMETROS!F$5)</f>
        <v>357.38457187499995</v>
      </c>
      <c r="E16" s="65">
        <f>IF(B16&lt;C16,C16*PARAMETROS!F$3,B16*PARAMETROS!F$3)</f>
        <v>357.38457187499995</v>
      </c>
      <c r="G16"/>
    </row>
    <row r="17" spans="1:7" ht="14.25" x14ac:dyDescent="0.2">
      <c r="A17" s="64">
        <v>26</v>
      </c>
      <c r="B17" s="41">
        <f t="shared" si="0"/>
        <v>1113.7479166666667</v>
      </c>
      <c r="C17" s="42">
        <f t="shared" si="1"/>
        <v>576.08571428571429</v>
      </c>
      <c r="D17" s="65">
        <f>IF(B17&lt;C17,C17*PARAMETROS!F$5,B17*PARAMETROS!F$5)</f>
        <v>344.14810625000001</v>
      </c>
      <c r="E17" s="65">
        <f>IF(B17&lt;C17,C17*PARAMETROS!F$3,B17*PARAMETROS!F$3)</f>
        <v>344.14810625000001</v>
      </c>
      <c r="G17"/>
    </row>
    <row r="18" spans="1:7" ht="14.25" x14ac:dyDescent="0.2">
      <c r="A18" s="64">
        <v>25</v>
      </c>
      <c r="B18" s="41">
        <f t="shared" si="0"/>
        <v>1070.9114583333333</v>
      </c>
      <c r="C18" s="42">
        <f t="shared" si="1"/>
        <v>553.92857142857144</v>
      </c>
      <c r="D18" s="65">
        <f>IF(B18&lt;C18,C18*PARAMETROS!F$5,B18*PARAMETROS!F$5)</f>
        <v>330.91164062499996</v>
      </c>
      <c r="E18" s="65">
        <f>IF(B18&lt;C18,C18*PARAMETROS!F$3,B18*PARAMETROS!F$3)</f>
        <v>330.91164062499996</v>
      </c>
      <c r="G18"/>
    </row>
    <row r="19" spans="1:7" ht="14.25" x14ac:dyDescent="0.2">
      <c r="A19" s="64">
        <v>24</v>
      </c>
      <c r="B19" s="41">
        <f t="shared" si="0"/>
        <v>1028.075</v>
      </c>
      <c r="C19" s="42">
        <f t="shared" si="1"/>
        <v>531.77142857142849</v>
      </c>
      <c r="D19" s="65">
        <f>IF(B19&lt;C19,C19*PARAMETROS!F$5,B19*PARAMETROS!F$5)</f>
        <v>317.67517500000002</v>
      </c>
      <c r="E19" s="65">
        <f>IF(B19&lt;C19,C19*PARAMETROS!F$3,B19*PARAMETROS!F$3)</f>
        <v>317.67517500000002</v>
      </c>
      <c r="G19"/>
    </row>
    <row r="20" spans="1:7" ht="14.25" x14ac:dyDescent="0.2">
      <c r="A20" s="64">
        <v>23</v>
      </c>
      <c r="B20" s="41">
        <f t="shared" si="0"/>
        <v>985.23854166666661</v>
      </c>
      <c r="C20" s="42">
        <f t="shared" si="1"/>
        <v>509.6142857142857</v>
      </c>
      <c r="D20" s="65">
        <f>IF(B20&lt;C20,C20*PARAMETROS!F$5,B20*PARAMETROS!F$5)</f>
        <v>304.43870937499997</v>
      </c>
      <c r="E20" s="65">
        <f>IF(B20&lt;C20,C20*PARAMETROS!F$3,B20*PARAMETROS!F$3)</f>
        <v>304.43870937499997</v>
      </c>
      <c r="G20"/>
    </row>
    <row r="21" spans="1:7" ht="14.25" x14ac:dyDescent="0.2">
      <c r="A21" s="64">
        <v>22</v>
      </c>
      <c r="B21" s="41">
        <f t="shared" si="0"/>
        <v>942.40208333333317</v>
      </c>
      <c r="C21" s="42">
        <f t="shared" si="1"/>
        <v>487.4571428571428</v>
      </c>
      <c r="D21" s="65">
        <f>IF(B21&lt;C21,C21*PARAMETROS!F$5,B21*PARAMETROS!F$5)</f>
        <v>291.20224374999992</v>
      </c>
      <c r="E21" s="65">
        <f>IF(B21&lt;C21,C21*PARAMETROS!F$3,B21*PARAMETROS!F$3)</f>
        <v>291.20224374999992</v>
      </c>
      <c r="G21"/>
    </row>
    <row r="22" spans="1:7" ht="14.25" x14ac:dyDescent="0.2">
      <c r="A22" s="64">
        <v>21</v>
      </c>
      <c r="B22" s="41">
        <f t="shared" si="0"/>
        <v>899.56562499999995</v>
      </c>
      <c r="C22" s="42">
        <f t="shared" si="1"/>
        <v>465.3</v>
      </c>
      <c r="D22" s="65">
        <f>IF(B22&lt;C22,C22*PARAMETROS!F$5,B22*PARAMETROS!F$5)</f>
        <v>277.96577812499999</v>
      </c>
      <c r="E22" s="65">
        <f>IF(B22&lt;C22,C22*PARAMETROS!F$3,B22*PARAMETROS!F$3)</f>
        <v>277.96577812499999</v>
      </c>
      <c r="G22"/>
    </row>
    <row r="23" spans="1:7" ht="14.25" x14ac:dyDescent="0.2">
      <c r="A23" s="64">
        <v>20</v>
      </c>
      <c r="B23" s="41">
        <f t="shared" si="0"/>
        <v>856.72916666666663</v>
      </c>
      <c r="C23" s="42">
        <f t="shared" si="1"/>
        <v>443.14285714285717</v>
      </c>
      <c r="D23" s="65">
        <f>IF(B23&lt;C23,C23*PARAMETROS!F$5,B23*PARAMETROS!F$5)</f>
        <v>264.72931249999999</v>
      </c>
      <c r="E23" s="65">
        <f>IF(B23&lt;C23,C23*PARAMETROS!F$3,B23*PARAMETROS!F$3)</f>
        <v>264.72931249999999</v>
      </c>
      <c r="G23"/>
    </row>
    <row r="24" spans="1:7" ht="14.25" x14ac:dyDescent="0.2">
      <c r="A24" s="64">
        <v>19</v>
      </c>
      <c r="B24" s="41">
        <f t="shared" si="0"/>
        <v>813.8927083333333</v>
      </c>
      <c r="C24" s="42">
        <f t="shared" si="1"/>
        <v>420.98571428571427</v>
      </c>
      <c r="D24" s="65">
        <f>IF(B24&lt;C24,C24*PARAMETROS!F$5,B24*PARAMETROS!F$5)</f>
        <v>251.492846875</v>
      </c>
      <c r="E24" s="65">
        <f>IF(B24&lt;C24,C24*PARAMETROS!F$3,B24*PARAMETROS!F$3)</f>
        <v>251.492846875</v>
      </c>
      <c r="G24"/>
    </row>
    <row r="25" spans="1:7" ht="14.25" x14ac:dyDescent="0.2">
      <c r="A25" s="64">
        <v>18</v>
      </c>
      <c r="B25" s="41">
        <f t="shared" si="0"/>
        <v>771.05624999999998</v>
      </c>
      <c r="C25" s="42">
        <f t="shared" si="1"/>
        <v>398.82857142857148</v>
      </c>
      <c r="D25" s="65">
        <f>IF(B25&lt;C25,C25*PARAMETROS!F$5,B25*PARAMETROS!F$5)</f>
        <v>238.25638125</v>
      </c>
      <c r="E25" s="65">
        <f>IF(B25&lt;C25,C25*PARAMETROS!F$3,B25*PARAMETROS!F$3)</f>
        <v>238.25638125</v>
      </c>
      <c r="G25"/>
    </row>
    <row r="26" spans="1:7" ht="14.25" x14ac:dyDescent="0.2">
      <c r="A26" s="64">
        <v>17</v>
      </c>
      <c r="B26" s="41">
        <f t="shared" si="0"/>
        <v>728.21979166666665</v>
      </c>
      <c r="C26" s="42">
        <f t="shared" si="1"/>
        <v>376.67142857142852</v>
      </c>
      <c r="D26" s="65">
        <f>IF(B26&lt;C26,C26*PARAMETROS!F$5,B26*PARAMETROS!F$5)</f>
        <v>225.01991562499998</v>
      </c>
      <c r="E26" s="65">
        <f>IF(B26&lt;C26,C26*PARAMETROS!F$3,B26*PARAMETROS!F$3)</f>
        <v>225.01991562499998</v>
      </c>
      <c r="G26"/>
    </row>
    <row r="27" spans="1:7" ht="14.25" x14ac:dyDescent="0.2">
      <c r="A27" s="64">
        <v>16</v>
      </c>
      <c r="B27" s="41">
        <f t="shared" si="0"/>
        <v>685.38333333333333</v>
      </c>
      <c r="C27" s="42">
        <f t="shared" si="1"/>
        <v>354.51428571428568</v>
      </c>
      <c r="D27" s="65">
        <f>IF(B27&lt;C27,C27*PARAMETROS!F$5,B27*PARAMETROS!F$5)</f>
        <v>211.78344999999999</v>
      </c>
      <c r="E27" s="65">
        <f>IF(B27&lt;C27,C27*PARAMETROS!F$3,B27*PARAMETROS!F$3)</f>
        <v>211.78344999999999</v>
      </c>
      <c r="G27"/>
    </row>
    <row r="28" spans="1:7" ht="14.25" x14ac:dyDescent="0.2">
      <c r="A28" s="64">
        <v>15</v>
      </c>
      <c r="B28" s="41">
        <f t="shared" si="0"/>
        <v>642.546875</v>
      </c>
      <c r="C28" s="42">
        <f t="shared" si="1"/>
        <v>332.35714285714283</v>
      </c>
      <c r="D28" s="65">
        <f>IF(B28&lt;C28,C28*PARAMETROS!F$5,B28*PARAMETROS!F$5)</f>
        <v>198.54698437499999</v>
      </c>
      <c r="E28" s="65">
        <f>IF(B28&lt;C28,C28*PARAMETROS!F$3,B28*PARAMETROS!F$3)</f>
        <v>198.54698437499999</v>
      </c>
      <c r="G28"/>
    </row>
    <row r="29" spans="1:7" ht="14.25" x14ac:dyDescent="0.2">
      <c r="A29" s="64">
        <v>14</v>
      </c>
      <c r="B29" s="41">
        <f t="shared" si="0"/>
        <v>599.71041666666656</v>
      </c>
      <c r="C29" s="42">
        <f t="shared" si="1"/>
        <v>310.2</v>
      </c>
      <c r="D29" s="65">
        <f>IF(B29&lt;C29,C29*PARAMETROS!F$5,B29*PARAMETROS!F$5)</f>
        <v>185.31051874999997</v>
      </c>
      <c r="E29" s="65">
        <f>IF(B29&lt;C29,C29*PARAMETROS!F$3,B29*PARAMETROS!F$3)</f>
        <v>185.31051874999997</v>
      </c>
      <c r="G29"/>
    </row>
    <row r="30" spans="1:7" ht="14.25" x14ac:dyDescent="0.2">
      <c r="A30" s="64">
        <v>13</v>
      </c>
      <c r="B30" s="41">
        <f t="shared" si="0"/>
        <v>556.87395833333335</v>
      </c>
      <c r="C30" s="42">
        <f t="shared" si="1"/>
        <v>288.04285714285714</v>
      </c>
      <c r="D30" s="65">
        <f>IF(B30&lt;C30,C30*PARAMETROS!F$5,B30*PARAMETROS!F$5)</f>
        <v>172.07405312500001</v>
      </c>
      <c r="E30" s="65">
        <f>IF(B30&lt;C30,C30*PARAMETROS!F$3,B30*PARAMETROS!F$3)</f>
        <v>172.07405312500001</v>
      </c>
      <c r="G30"/>
    </row>
    <row r="31" spans="1:7" ht="14.25" x14ac:dyDescent="0.2">
      <c r="A31" s="64">
        <v>12</v>
      </c>
      <c r="B31" s="41">
        <f t="shared" si="0"/>
        <v>514.03750000000002</v>
      </c>
      <c r="C31" s="42">
        <f t="shared" si="1"/>
        <v>265.88571428571424</v>
      </c>
      <c r="D31" s="65">
        <f>IF(B31&lt;C31,C31*PARAMETROS!F$5,B31*PARAMETROS!F$5)</f>
        <v>158.83758750000001</v>
      </c>
      <c r="E31" s="65">
        <f>IF(B31&lt;C31,C31*PARAMETROS!F$3,B31*PARAMETROS!F$3)</f>
        <v>158.83758750000001</v>
      </c>
      <c r="G31"/>
    </row>
    <row r="32" spans="1:7" ht="14.25" x14ac:dyDescent="0.2">
      <c r="A32" s="64">
        <v>11</v>
      </c>
      <c r="B32" s="41">
        <f t="shared" si="0"/>
        <v>471.20104166666658</v>
      </c>
      <c r="C32" s="42">
        <f t="shared" si="1"/>
        <v>243.7285714285714</v>
      </c>
      <c r="D32" s="65">
        <f>IF(B32&lt;C32,C32*PARAMETROS!F$5,B32*PARAMETROS!F$5)</f>
        <v>145.60112187499996</v>
      </c>
      <c r="E32" s="65">
        <f>IF(B32&lt;C32,C32*PARAMETROS!F$3,B32*PARAMETROS!F$3)</f>
        <v>145.60112187499996</v>
      </c>
      <c r="G32"/>
    </row>
    <row r="33" spans="1:7" ht="14.25" x14ac:dyDescent="0.2">
      <c r="A33" s="64">
        <v>10</v>
      </c>
      <c r="B33" s="41">
        <f t="shared" si="0"/>
        <v>428.36458333333331</v>
      </c>
      <c r="C33" s="42">
        <f t="shared" si="1"/>
        <v>221.57142857142858</v>
      </c>
      <c r="D33" s="65">
        <f>IF(B33&lt;C33,C33*PARAMETROS!F$5,B33*PARAMETROS!F$5)</f>
        <v>132.36465625</v>
      </c>
      <c r="E33" s="65">
        <f>IF(B33&lt;C33,C33*PARAMETROS!F$3,B33*PARAMETROS!F$3)</f>
        <v>132.36465625</v>
      </c>
      <c r="G33"/>
    </row>
    <row r="34" spans="1:7" ht="14.25" x14ac:dyDescent="0.2">
      <c r="A34" s="64">
        <v>9</v>
      </c>
      <c r="B34" s="41">
        <f t="shared" si="0"/>
        <v>385.52812499999999</v>
      </c>
      <c r="C34" s="42">
        <f t="shared" si="1"/>
        <v>199.41428571428574</v>
      </c>
      <c r="D34" s="65">
        <f>IF(B34&lt;C34,C34*PARAMETROS!F$5,B34*PARAMETROS!F$5)</f>
        <v>119.128190625</v>
      </c>
      <c r="E34" s="65">
        <f>IF(B34&lt;C34,C34*PARAMETROS!F$3,B34*PARAMETROS!F$3)</f>
        <v>119.128190625</v>
      </c>
      <c r="G34"/>
    </row>
    <row r="35" spans="1:7" ht="14.25" x14ac:dyDescent="0.2">
      <c r="A35" s="64">
        <v>8</v>
      </c>
      <c r="B35" s="41">
        <f t="shared" si="0"/>
        <v>342.69166666666666</v>
      </c>
      <c r="C35" s="42">
        <f t="shared" si="1"/>
        <v>177.25714285714284</v>
      </c>
      <c r="D35" s="65">
        <f>IF(B35&lt;C35,C35*PARAMETROS!F$5,B35*PARAMETROS!F$5)</f>
        <v>105.89172499999999</v>
      </c>
      <c r="E35" s="65">
        <f>IF(B35&lt;C35,C35*PARAMETROS!F$3,B35*PARAMETROS!F$3)</f>
        <v>105.89172499999999</v>
      </c>
      <c r="G35" s="14"/>
    </row>
    <row r="36" spans="1:7" ht="14.25" x14ac:dyDescent="0.2">
      <c r="A36" s="64">
        <v>7</v>
      </c>
      <c r="B36" s="41">
        <f t="shared" si="0"/>
        <v>299.85520833333328</v>
      </c>
      <c r="C36" s="42">
        <f t="shared" si="1"/>
        <v>155.1</v>
      </c>
      <c r="D36" s="65">
        <f>IF(B36&lt;C36,C36*PARAMETROS!F$5,B36*PARAMETROS!F$5)</f>
        <v>92.655259374999986</v>
      </c>
      <c r="E36" s="65">
        <f>IF(B36&lt;C36,C36*PARAMETROS!F$3,B36*PARAMETROS!F$3)</f>
        <v>92.655259374999986</v>
      </c>
      <c r="G36"/>
    </row>
    <row r="37" spans="1:7" ht="14.25" x14ac:dyDescent="0.2">
      <c r="A37" s="64">
        <v>6</v>
      </c>
      <c r="B37" s="41">
        <f t="shared" si="0"/>
        <v>257.01875000000001</v>
      </c>
      <c r="C37" s="42">
        <f t="shared" si="1"/>
        <v>132.94285714285712</v>
      </c>
      <c r="D37" s="65">
        <f>IF(B37&lt;C37,C37*PARAMETROS!F$5,B37*PARAMETROS!F$5)</f>
        <v>79.418793750000006</v>
      </c>
      <c r="E37" s="65">
        <f>IF(B37&lt;C37,C37*PARAMETROS!F$3,B37*PARAMETROS!F$3)</f>
        <v>79.418793750000006</v>
      </c>
      <c r="G37"/>
    </row>
    <row r="38" spans="1:7" ht="14.25" x14ac:dyDescent="0.2">
      <c r="A38" s="64">
        <v>5</v>
      </c>
      <c r="B38" s="41">
        <f t="shared" si="0"/>
        <v>214.18229166666666</v>
      </c>
      <c r="C38" s="42">
        <f t="shared" si="1"/>
        <v>110.78571428571429</v>
      </c>
      <c r="D38" s="65">
        <f>IF(B38&lt;C38,C38*PARAMETROS!F$5,B38*PARAMETROS!F$5)</f>
        <v>66.182328124999998</v>
      </c>
      <c r="E38" s="65">
        <f>IF(B38&lt;C38,C38*PARAMETROS!F$3,B38*PARAMETROS!F$3)</f>
        <v>66.182328124999998</v>
      </c>
      <c r="G38"/>
    </row>
    <row r="39" spans="1:7" ht="14.25" x14ac:dyDescent="0.2">
      <c r="A39" s="64">
        <v>4</v>
      </c>
      <c r="B39" s="41">
        <f t="shared" si="0"/>
        <v>171.34583333333333</v>
      </c>
      <c r="C39" s="42">
        <f t="shared" si="1"/>
        <v>88.628571428571419</v>
      </c>
      <c r="D39" s="65">
        <f>IF(B39&lt;C39,C39*PARAMETROS!F$5,B39*PARAMETROS!F$5)</f>
        <v>52.945862499999997</v>
      </c>
      <c r="E39" s="65">
        <f>IF(B39&lt;C39,C39*PARAMETROS!F$3,B39*PARAMETROS!F$3)</f>
        <v>52.945862499999997</v>
      </c>
      <c r="G39"/>
    </row>
    <row r="40" spans="1:7" ht="14.25" x14ac:dyDescent="0.2">
      <c r="A40" s="64">
        <v>3</v>
      </c>
      <c r="B40" s="41">
        <f t="shared" si="0"/>
        <v>128.50937500000001</v>
      </c>
      <c r="C40" s="42">
        <f t="shared" si="1"/>
        <v>66.471428571428561</v>
      </c>
      <c r="D40" s="65">
        <f>IF(B40&lt;C40,C40*PARAMETROS!F$5,B40*PARAMETROS!F$5)</f>
        <v>39.709396875000003</v>
      </c>
      <c r="E40" s="65">
        <f>IF(B40&lt;C40,C40*PARAMETROS!F$3,B40*PARAMETROS!F$3)</f>
        <v>39.709396875000003</v>
      </c>
      <c r="G40"/>
    </row>
    <row r="41" spans="1:7" ht="14.25" x14ac:dyDescent="0.2">
      <c r="A41" s="64">
        <v>2</v>
      </c>
      <c r="B41" s="41">
        <f t="shared" si="0"/>
        <v>85.672916666666666</v>
      </c>
      <c r="C41" s="42">
        <f t="shared" si="1"/>
        <v>44.31428571428571</v>
      </c>
      <c r="D41" s="65">
        <f>IF(B41&lt;C41,C41*PARAMETROS!F$5,B41*PARAMETROS!F$5)</f>
        <v>26.472931249999998</v>
      </c>
      <c r="E41" s="65">
        <f>IF(B41&lt;C41,C41*PARAMETROS!F$3,B41*PARAMETROS!F$3)</f>
        <v>26.472931249999998</v>
      </c>
      <c r="G41"/>
    </row>
    <row r="42" spans="1:7" ht="14.25" x14ac:dyDescent="0.2">
      <c r="A42" s="64">
        <v>1</v>
      </c>
      <c r="B42" s="70">
        <f t="shared" si="0"/>
        <v>42.836458333333333</v>
      </c>
      <c r="C42" s="42">
        <f t="shared" si="1"/>
        <v>22.157142857142855</v>
      </c>
      <c r="D42" s="71">
        <f>IF(B42&lt;C42,C42*PARAMETROS!F$5,B42*PARAMETROS!F$5)</f>
        <v>13.236465624999999</v>
      </c>
      <c r="E42" s="71">
        <f>IF(B42&lt;C42,C42*PARAMETROS!F$3,B42*PARAMETROS!F$3)</f>
        <v>13.236465624999999</v>
      </c>
      <c r="G42"/>
    </row>
    <row r="46" spans="1:7" ht="29.25" hidden="1" thickBot="1" x14ac:dyDescent="0.25">
      <c r="B46" s="50" t="s">
        <v>58</v>
      </c>
      <c r="C46" s="51">
        <v>5.17</v>
      </c>
    </row>
  </sheetData>
  <sheetProtection algorithmName="SHA-512" hashValue="hIaJBv2OZyNoz0OpcBdYDCykgVDzKrrEdm6zp/18W3V0xIcmhap3axI9e8APr6qvcolN7wTP0z/Fyf1c7cv9oQ==" saltValue="H/2MbOVzN36B0D5TklOvbQ==" spinCount="100000" sheet="1" objects="1" scenarios="1"/>
  <mergeCells count="1">
    <mergeCell ref="D1:E1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24" sqref="G24"/>
    </sheetView>
  </sheetViews>
  <sheetFormatPr baseColWidth="10" defaultRowHeight="12.75" x14ac:dyDescent="0.2"/>
  <cols>
    <col min="1" max="1" width="25.140625" bestFit="1" customWidth="1"/>
    <col min="2" max="2" width="17.5703125" style="3" bestFit="1" customWidth="1"/>
    <col min="3" max="3" width="16.7109375" style="3" bestFit="1" customWidth="1"/>
    <col min="4" max="4" width="16.7109375" customWidth="1"/>
    <col min="5" max="5" width="29.140625" bestFit="1" customWidth="1"/>
    <col min="8" max="8" width="24.140625" bestFit="1" customWidth="1"/>
    <col min="9" max="9" width="11.42578125" style="3" customWidth="1"/>
  </cols>
  <sheetData>
    <row r="1" spans="1:9" x14ac:dyDescent="0.2">
      <c r="A1" s="16" t="s">
        <v>2</v>
      </c>
      <c r="B1" s="76" t="s">
        <v>29</v>
      </c>
      <c r="C1" s="79" t="s">
        <v>23</v>
      </c>
      <c r="D1" s="25"/>
      <c r="E1" s="2" t="s">
        <v>3</v>
      </c>
      <c r="H1" s="88" t="s">
        <v>6</v>
      </c>
      <c r="I1" s="88"/>
    </row>
    <row r="2" spans="1:9" x14ac:dyDescent="0.2">
      <c r="A2" s="22" t="s">
        <v>27</v>
      </c>
      <c r="B2" s="27">
        <f>B16</f>
        <v>1269.5279666666665</v>
      </c>
      <c r="C2" s="28">
        <f>C16</f>
        <v>3508.1357707916663</v>
      </c>
      <c r="E2" s="31" t="s">
        <v>44</v>
      </c>
      <c r="F2" s="32">
        <v>0.309</v>
      </c>
      <c r="H2" s="4" t="s">
        <v>7</v>
      </c>
      <c r="I2" s="5">
        <v>621.99</v>
      </c>
    </row>
    <row r="3" spans="1:9" x14ac:dyDescent="0.2">
      <c r="A3" s="17" t="s">
        <v>1</v>
      </c>
      <c r="B3" s="26">
        <f>B26</f>
        <v>1269.5279666666665</v>
      </c>
      <c r="C3" s="28">
        <f>C26</f>
        <v>2786.7347827916669</v>
      </c>
      <c r="E3" s="31" t="s">
        <v>45</v>
      </c>
      <c r="F3" s="32">
        <v>0.309</v>
      </c>
      <c r="H3" s="4" t="s">
        <v>17</v>
      </c>
      <c r="I3" s="5">
        <v>316.58999999999997</v>
      </c>
    </row>
    <row r="4" spans="1:9" x14ac:dyDescent="0.2">
      <c r="A4" s="17" t="s">
        <v>12</v>
      </c>
      <c r="B4" s="26">
        <f>B36</f>
        <v>1116.3670833333335</v>
      </c>
      <c r="C4" s="28">
        <f>C36</f>
        <v>2268.4021131924173</v>
      </c>
      <c r="E4" s="31" t="s">
        <v>46</v>
      </c>
      <c r="F4" s="32">
        <v>0.309</v>
      </c>
      <c r="H4" s="4" t="s">
        <v>18</v>
      </c>
      <c r="I4" s="5">
        <v>583.15</v>
      </c>
    </row>
    <row r="5" spans="1:9" ht="13.5" thickBot="1" x14ac:dyDescent="0.25">
      <c r="A5" s="17" t="s">
        <v>14</v>
      </c>
      <c r="B5" s="26">
        <f>I21</f>
        <v>2078.23</v>
      </c>
      <c r="C5" s="28"/>
      <c r="E5" s="33" t="s">
        <v>47</v>
      </c>
      <c r="F5" s="32">
        <v>0.309</v>
      </c>
      <c r="H5" s="6" t="s">
        <v>10</v>
      </c>
      <c r="I5" s="7"/>
    </row>
    <row r="6" spans="1:9" x14ac:dyDescent="0.2">
      <c r="A6" s="17" t="s">
        <v>8</v>
      </c>
      <c r="B6" s="26">
        <f>I9</f>
        <v>1785.1616666666666</v>
      </c>
      <c r="C6" s="28"/>
      <c r="H6" s="30" t="s">
        <v>43</v>
      </c>
      <c r="I6" s="89">
        <v>64.52</v>
      </c>
    </row>
    <row r="7" spans="1:9" x14ac:dyDescent="0.2">
      <c r="A7" s="17" t="s">
        <v>35</v>
      </c>
      <c r="B7" s="26">
        <f>I35</f>
        <v>1713.4583333333333</v>
      </c>
      <c r="C7" s="28"/>
      <c r="H7" s="30"/>
      <c r="I7" s="90"/>
    </row>
    <row r="8" spans="1:9" x14ac:dyDescent="0.2">
      <c r="A8" s="20" t="s">
        <v>30</v>
      </c>
      <c r="B8" s="77" t="s">
        <v>21</v>
      </c>
      <c r="C8" s="77" t="s">
        <v>24</v>
      </c>
      <c r="D8" s="21"/>
      <c r="E8" s="29" t="s">
        <v>36</v>
      </c>
      <c r="F8" s="38">
        <v>3751.2</v>
      </c>
      <c r="H8" s="30" t="s">
        <v>9</v>
      </c>
      <c r="I8" s="5">
        <f>(616.33+I3+I4)*2/12</f>
        <v>252.67833333333337</v>
      </c>
    </row>
    <row r="9" spans="1:9" ht="13.5" thickBot="1" x14ac:dyDescent="0.25">
      <c r="A9" t="s">
        <v>41</v>
      </c>
      <c r="B9" s="3">
        <v>1131.3399999999999</v>
      </c>
      <c r="C9" s="3">
        <v>1131.3399999999999</v>
      </c>
      <c r="E9" s="36" t="s">
        <v>51</v>
      </c>
      <c r="F9" s="38">
        <v>858.6</v>
      </c>
      <c r="H9" s="8" t="s">
        <v>11</v>
      </c>
      <c r="I9" s="9">
        <f>SUM(I2:I5)+(I6/6)+I8</f>
        <v>1785.1616666666666</v>
      </c>
    </row>
    <row r="10" spans="1:9" x14ac:dyDescent="0.2">
      <c r="A10" t="s">
        <v>31</v>
      </c>
      <c r="C10" s="3">
        <v>886.4</v>
      </c>
      <c r="E10" s="35"/>
      <c r="F10" s="35"/>
    </row>
    <row r="11" spans="1:9" x14ac:dyDescent="0.2">
      <c r="A11" t="s">
        <v>26</v>
      </c>
      <c r="C11" s="3">
        <f>(989.51)+(989.51*1%)</f>
        <v>999.40509999999995</v>
      </c>
      <c r="E11" s="35"/>
      <c r="F11" s="35"/>
    </row>
    <row r="12" spans="1:9" x14ac:dyDescent="0.2">
      <c r="E12" s="35"/>
      <c r="F12" s="35"/>
    </row>
    <row r="13" spans="1:9" x14ac:dyDescent="0.2">
      <c r="A13" t="s">
        <v>19</v>
      </c>
      <c r="B13" s="3">
        <f>698.12/6</f>
        <v>116.35333333333334</v>
      </c>
      <c r="C13" s="3">
        <f>(698.12+C10+C11)/6</f>
        <v>430.65418333333332</v>
      </c>
      <c r="D13" s="3"/>
      <c r="E13" s="14"/>
      <c r="F13" s="14"/>
      <c r="H13" s="15" t="s">
        <v>13</v>
      </c>
      <c r="I13" s="91"/>
    </row>
    <row r="14" spans="1:9" x14ac:dyDescent="0.2">
      <c r="D14" s="3"/>
      <c r="H14" s="10" t="s">
        <v>7</v>
      </c>
      <c r="I14" s="11">
        <v>747.35</v>
      </c>
    </row>
    <row r="15" spans="1:9" ht="13.5" thickBot="1" x14ac:dyDescent="0.25">
      <c r="A15" s="18" t="s">
        <v>20</v>
      </c>
      <c r="B15" s="19"/>
      <c r="C15" s="19"/>
      <c r="D15" s="24" t="s">
        <v>64</v>
      </c>
      <c r="H15" s="10" t="s">
        <v>15</v>
      </c>
      <c r="I15" s="11">
        <v>409.77</v>
      </c>
    </row>
    <row r="16" spans="1:9" ht="13.5" thickTop="1" x14ac:dyDescent="0.2">
      <c r="A16" t="s">
        <v>38</v>
      </c>
      <c r="B16" s="23">
        <f>SUM(B9:B15)*1.0175</f>
        <v>1269.5279666666665</v>
      </c>
      <c r="C16" s="23">
        <f>(SUM(C9:C11)+C13+C15)*1.0175</f>
        <v>3508.1357707916663</v>
      </c>
      <c r="D16" s="23"/>
      <c r="H16" s="10" t="s">
        <v>16</v>
      </c>
      <c r="I16" s="11">
        <v>626.78</v>
      </c>
    </row>
    <row r="17" spans="1:9" ht="13.5" thickBot="1" x14ac:dyDescent="0.25">
      <c r="H17" s="92" t="s">
        <v>10</v>
      </c>
      <c r="I17" s="93"/>
    </row>
    <row r="18" spans="1:9" x14ac:dyDescent="0.2">
      <c r="H18" s="10" t="s">
        <v>43</v>
      </c>
      <c r="I18" s="11">
        <v>83.51</v>
      </c>
    </row>
    <row r="19" spans="1:9" x14ac:dyDescent="0.2">
      <c r="A19" s="20" t="s">
        <v>22</v>
      </c>
      <c r="B19" s="77" t="s">
        <v>21</v>
      </c>
      <c r="C19" s="77" t="s">
        <v>24</v>
      </c>
      <c r="D19" s="21"/>
      <c r="H19" s="10"/>
      <c r="I19" s="34"/>
    </row>
    <row r="20" spans="1:9" x14ac:dyDescent="0.2">
      <c r="A20" t="s">
        <v>41</v>
      </c>
      <c r="B20" s="3">
        <f>B9</f>
        <v>1131.3399999999999</v>
      </c>
      <c r="C20" s="3">
        <f>C9</f>
        <v>1131.3399999999999</v>
      </c>
      <c r="H20" s="10" t="s">
        <v>9</v>
      </c>
      <c r="I20" s="11">
        <f>(645.92+I15+I16)/6</f>
        <v>280.41166666666669</v>
      </c>
    </row>
    <row r="21" spans="1:9" x14ac:dyDescent="0.2">
      <c r="A21" t="s">
        <v>25</v>
      </c>
      <c r="C21" s="3">
        <v>811.85</v>
      </c>
      <c r="H21" s="12" t="s">
        <v>11</v>
      </c>
      <c r="I21" s="13">
        <f>SUM(I14:I17)+(I18/6)+I20</f>
        <v>2078.23</v>
      </c>
    </row>
    <row r="22" spans="1:9" x14ac:dyDescent="0.2">
      <c r="A22" t="s">
        <v>26</v>
      </c>
      <c r="C22" s="3">
        <f>(461.63)+(461.63*1%)</f>
        <v>466.24630000000002</v>
      </c>
    </row>
    <row r="23" spans="1:9" x14ac:dyDescent="0.2">
      <c r="A23" t="s">
        <v>19</v>
      </c>
      <c r="B23" s="3">
        <f>B13</f>
        <v>116.35333333333334</v>
      </c>
      <c r="C23" s="3">
        <f>(698.12+C21+C22)/6</f>
        <v>329.36938333333336</v>
      </c>
      <c r="D23" s="3"/>
    </row>
    <row r="24" spans="1:9" x14ac:dyDescent="0.2">
      <c r="D24" s="3"/>
    </row>
    <row r="25" spans="1:9" ht="13.5" thickBot="1" x14ac:dyDescent="0.25">
      <c r="A25" s="18" t="s">
        <v>20</v>
      </c>
      <c r="B25" s="19"/>
      <c r="C25" s="19"/>
      <c r="D25" s="24" t="s">
        <v>65</v>
      </c>
    </row>
    <row r="26" spans="1:9" ht="13.5" thickTop="1" x14ac:dyDescent="0.2">
      <c r="A26" t="s">
        <v>39</v>
      </c>
      <c r="B26" s="23">
        <f>SUM(B20:B25)*1.0175</f>
        <v>1269.5279666666665</v>
      </c>
      <c r="C26" s="23">
        <f>(SUM(C20:C22)+C23+C25)*1.0175</f>
        <v>2786.7347827916669</v>
      </c>
      <c r="D26" s="23"/>
    </row>
    <row r="27" spans="1:9" x14ac:dyDescent="0.2">
      <c r="H27" s="15" t="s">
        <v>34</v>
      </c>
      <c r="I27" s="91"/>
    </row>
    <row r="28" spans="1:9" x14ac:dyDescent="0.2">
      <c r="A28" s="20"/>
      <c r="B28" s="77"/>
      <c r="C28" s="77"/>
      <c r="D28" s="21"/>
      <c r="H28" s="10" t="s">
        <v>7</v>
      </c>
      <c r="I28" s="11">
        <v>621.99</v>
      </c>
    </row>
    <row r="29" spans="1:9" x14ac:dyDescent="0.2">
      <c r="A29" s="20" t="s">
        <v>28</v>
      </c>
      <c r="B29" s="77" t="s">
        <v>21</v>
      </c>
      <c r="C29" s="77" t="s">
        <v>24</v>
      </c>
      <c r="D29" s="21"/>
      <c r="H29" s="10" t="s">
        <v>17</v>
      </c>
      <c r="I29" s="11">
        <v>316.58999999999997</v>
      </c>
    </row>
    <row r="30" spans="1:9" x14ac:dyDescent="0.2">
      <c r="A30" t="s">
        <v>42</v>
      </c>
      <c r="B30" s="78">
        <v>978.26</v>
      </c>
      <c r="H30" s="10" t="s">
        <v>37</v>
      </c>
      <c r="I30" s="11">
        <v>521.69000000000005</v>
      </c>
    </row>
    <row r="31" spans="1:9" ht="13.5" thickBot="1" x14ac:dyDescent="0.25">
      <c r="A31" t="s">
        <v>25</v>
      </c>
      <c r="H31" s="92" t="s">
        <v>10</v>
      </c>
      <c r="I31" s="93"/>
    </row>
    <row r="32" spans="1:9" x14ac:dyDescent="0.2">
      <c r="A32" t="s">
        <v>26</v>
      </c>
      <c r="H32" s="10" t="s">
        <v>43</v>
      </c>
      <c r="I32" s="11">
        <v>64.52</v>
      </c>
    </row>
    <row r="33" spans="1:9" x14ac:dyDescent="0.2">
      <c r="A33" t="s">
        <v>19</v>
      </c>
      <c r="B33" s="3">
        <f>713.44/6</f>
        <v>118.90666666666668</v>
      </c>
      <c r="D33" s="3"/>
      <c r="H33" s="10"/>
      <c r="I33" s="11"/>
    </row>
    <row r="34" spans="1:9" x14ac:dyDescent="0.2">
      <c r="D34" s="3"/>
      <c r="H34" s="10" t="s">
        <v>9</v>
      </c>
      <c r="I34" s="11">
        <f>(616.33+I29+I30)*2/12</f>
        <v>242.43500000000003</v>
      </c>
    </row>
    <row r="35" spans="1:9" ht="13.5" thickBot="1" x14ac:dyDescent="0.25">
      <c r="A35" s="18" t="s">
        <v>20</v>
      </c>
      <c r="B35" s="19"/>
      <c r="C35" s="19"/>
      <c r="D35" s="3" t="s">
        <v>65</v>
      </c>
      <c r="H35" s="12" t="s">
        <v>11</v>
      </c>
      <c r="I35" s="13">
        <f>SUM(I28:I31)+(I32/6)+I34</f>
        <v>1713.4583333333333</v>
      </c>
    </row>
    <row r="36" spans="1:9" ht="13.5" thickTop="1" x14ac:dyDescent="0.2">
      <c r="A36" t="s">
        <v>40</v>
      </c>
      <c r="B36" s="23">
        <f>SUM(B30:B35)*1.0175</f>
        <v>1116.3670833333335</v>
      </c>
      <c r="C36" s="23">
        <f>PRODUCT(C26*0.8)*1.0175</f>
        <v>2268.4021131924173</v>
      </c>
      <c r="D36" s="24"/>
    </row>
    <row r="37" spans="1:9" x14ac:dyDescent="0.2">
      <c r="D37" s="23"/>
    </row>
  </sheetData>
  <mergeCells count="1">
    <mergeCell ref="H1:I1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DOCTORES</vt:lpstr>
      <vt:lpstr>(A) LICENCIADOS-INGEN-ARQU</vt:lpstr>
      <vt:lpstr>(B) DIPLO MADOS</vt:lpstr>
      <vt:lpstr>(C) TECNICO ESPEC LAB FP2 </vt:lpstr>
      <vt:lpstr>(D) AUX ADM-LAB (FP1- GR ESCOL)</vt:lpstr>
      <vt:lpstr>(D) AUX. SERVICIOS</vt:lpstr>
      <vt:lpstr>PARAMETROS</vt:lpstr>
      <vt:lpstr>Hoja1</vt:lpstr>
      <vt:lpstr>RETRIBUCION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Cremades Cremades, Gloria</cp:lastModifiedBy>
  <cp:lastPrinted>2015-01-16T11:58:13Z</cp:lastPrinted>
  <dcterms:created xsi:type="dcterms:W3CDTF">2003-11-11T19:24:53Z</dcterms:created>
  <dcterms:modified xsi:type="dcterms:W3CDTF">2018-11-08T11:23:17Z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