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remades\Desktop\TABLAS SALARIALES 2018\"/>
    </mc:Choice>
  </mc:AlternateContent>
  <workbookProtection workbookAlgorithmName="SHA-512" workbookHashValue="xNH2CT9qf2S3pUWGo4/nT+rX/vn7dhymYyKAn/dhv+QiyyCYWcLrcPQfmYAS4hzstDgJSC7DrcQsrb5IBtJsWA==" workbookSaltValue="9mCkvts0Uj7/XnV/KpZoWw==" workbookSpinCount="100000" lockStructure="1"/>
  <bookViews>
    <workbookView xWindow="0" yWindow="0" windowWidth="17280" windowHeight="6660"/>
  </bookViews>
  <sheets>
    <sheet name="DOCTORES" sheetId="7" r:id="rId1"/>
    <sheet name="(A) LICENCIADOS-INGEN-ARQU" sheetId="1" r:id="rId2"/>
    <sheet name="(B) DIPLO MADOS" sheetId="5" r:id="rId3"/>
    <sheet name="(C) TECNICO ESPEC LAB FP2 " sheetId="4" r:id="rId4"/>
    <sheet name="(D) AUX ADM-LAB (FP1- GR ESCOL)" sheetId="2" r:id="rId5"/>
    <sheet name="(D) AUX. SERVICIOS" sheetId="8" r:id="rId6"/>
    <sheet name="PARAMETROS" sheetId="3" state="hidden" r:id="rId7"/>
    <sheet name="HOJA" sheetId="9" r:id="rId8"/>
    <sheet name="Hoja1" sheetId="10" r:id="rId9"/>
  </sheets>
  <definedNames>
    <definedName name="RETRIBUCION">'(A) LICENCIADOS-INGEN-ARQU'!$D$2:$F$2</definedName>
  </definedNames>
  <calcPr calcId="162913"/>
</workbook>
</file>

<file path=xl/calcChain.xml><?xml version="1.0" encoding="utf-8"?>
<calcChain xmlns="http://schemas.openxmlformats.org/spreadsheetml/2006/main">
  <c r="I33" i="3" l="1"/>
  <c r="I19" i="3"/>
  <c r="I8" i="3"/>
  <c r="C35" i="3" l="1"/>
  <c r="B35" i="3"/>
  <c r="C25" i="3" l="1"/>
  <c r="B25" i="3"/>
  <c r="C15" i="3"/>
  <c r="B15" i="3"/>
  <c r="B12" i="3"/>
  <c r="B14" i="3"/>
  <c r="B4" i="3"/>
  <c r="B32" i="3" l="1"/>
  <c r="C21" i="3"/>
  <c r="C22" i="3" s="1"/>
  <c r="C11" i="3"/>
  <c r="C12" i="3" s="1"/>
  <c r="B34" i="3" l="1"/>
  <c r="C19" i="3"/>
  <c r="B22" i="3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6" i="8"/>
  <c r="C7" i="8"/>
  <c r="C8" i="8"/>
  <c r="C9" i="8"/>
  <c r="C10" i="8"/>
  <c r="C11" i="8"/>
  <c r="C5" i="8"/>
  <c r="C4" i="8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" i="2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5" i="4"/>
  <c r="C6" i="4"/>
  <c r="C4" i="4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5" i="5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5" i="1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8" i="7"/>
  <c r="C7" i="7"/>
  <c r="C6" i="7"/>
  <c r="C5" i="7"/>
  <c r="C14" i="3" l="1"/>
  <c r="B4" i="5"/>
  <c r="B7" i="5" s="1"/>
  <c r="D7" i="5" s="1"/>
  <c r="I5" i="3"/>
  <c r="I9" i="3" s="1"/>
  <c r="I16" i="3"/>
  <c r="I20" i="3" s="1"/>
  <c r="B5" i="3" s="1"/>
  <c r="C24" i="3"/>
  <c r="I30" i="3"/>
  <c r="I34" i="3" s="1"/>
  <c r="B7" i="3" s="1"/>
  <c r="B19" i="3"/>
  <c r="B6" i="3" l="1"/>
  <c r="B3" i="2" s="1"/>
  <c r="B40" i="5"/>
  <c r="D40" i="5" s="1"/>
  <c r="C2" i="3"/>
  <c r="G4" i="7" s="1"/>
  <c r="B23" i="5"/>
  <c r="B37" i="5"/>
  <c r="D37" i="5" s="1"/>
  <c r="B14" i="5"/>
  <c r="E14" i="5" s="1"/>
  <c r="B31" i="5"/>
  <c r="E31" i="5" s="1"/>
  <c r="B28" i="5"/>
  <c r="D28" i="5" s="1"/>
  <c r="B9" i="5"/>
  <c r="D9" i="5" s="1"/>
  <c r="D4" i="5"/>
  <c r="B27" i="5"/>
  <c r="D27" i="5" s="1"/>
  <c r="B13" i="5"/>
  <c r="B15" i="5"/>
  <c r="E15" i="5" s="1"/>
  <c r="B41" i="5"/>
  <c r="E41" i="5" s="1"/>
  <c r="B18" i="5"/>
  <c r="E18" i="5" s="1"/>
  <c r="B32" i="5"/>
  <c r="D32" i="5" s="1"/>
  <c r="B30" i="5"/>
  <c r="D30" i="5" s="1"/>
  <c r="B42" i="5"/>
  <c r="D42" i="5" s="1"/>
  <c r="B25" i="5"/>
  <c r="E25" i="5" s="1"/>
  <c r="B17" i="5"/>
  <c r="D17" i="5" s="1"/>
  <c r="B11" i="5"/>
  <c r="D11" i="5" s="1"/>
  <c r="B35" i="5"/>
  <c r="E35" i="5" s="1"/>
  <c r="B29" i="5"/>
  <c r="B8" i="5"/>
  <c r="D8" i="5" s="1"/>
  <c r="B20" i="5"/>
  <c r="D20" i="5" s="1"/>
  <c r="B6" i="5"/>
  <c r="E6" i="5" s="1"/>
  <c r="B26" i="5"/>
  <c r="E26" i="5" s="1"/>
  <c r="B19" i="5"/>
  <c r="E19" i="5" s="1"/>
  <c r="B21" i="5"/>
  <c r="E21" i="5" s="1"/>
  <c r="B33" i="5"/>
  <c r="D33" i="5" s="1"/>
  <c r="B34" i="5"/>
  <c r="B5" i="5"/>
  <c r="D5" i="5" s="1"/>
  <c r="B10" i="5"/>
  <c r="E10" i="5" s="1"/>
  <c r="B16" i="5"/>
  <c r="E16" i="5" s="1"/>
  <c r="B38" i="5"/>
  <c r="E38" i="5" s="1"/>
  <c r="B39" i="5"/>
  <c r="E39" i="5" s="1"/>
  <c r="B36" i="5"/>
  <c r="E36" i="5" s="1"/>
  <c r="E7" i="5"/>
  <c r="B43" i="5"/>
  <c r="B22" i="5"/>
  <c r="E4" i="5"/>
  <c r="B12" i="5"/>
  <c r="B24" i="5"/>
  <c r="C4" i="3"/>
  <c r="G4" i="5" s="1"/>
  <c r="C3" i="3"/>
  <c r="G4" i="1" s="1"/>
  <c r="B30" i="4"/>
  <c r="B6" i="4"/>
  <c r="B24" i="4"/>
  <c r="B26" i="4"/>
  <c r="B31" i="4"/>
  <c r="B32" i="4"/>
  <c r="B11" i="4"/>
  <c r="B22" i="4"/>
  <c r="B8" i="4"/>
  <c r="B13" i="4"/>
  <c r="B38" i="4"/>
  <c r="B10" i="4"/>
  <c r="B28" i="4"/>
  <c r="B33" i="4"/>
  <c r="B42" i="4"/>
  <c r="B36" i="4"/>
  <c r="B16" i="4"/>
  <c r="B27" i="4"/>
  <c r="B12" i="4"/>
  <c r="B35" i="4"/>
  <c r="B19" i="4"/>
  <c r="B41" i="4"/>
  <c r="B5" i="4"/>
  <c r="B37" i="4"/>
  <c r="B17" i="4"/>
  <c r="B7" i="4"/>
  <c r="B20" i="4"/>
  <c r="B25" i="4"/>
  <c r="B18" i="4"/>
  <c r="B39" i="4"/>
  <c r="B40" i="4"/>
  <c r="B4" i="4"/>
  <c r="B3" i="4"/>
  <c r="B23" i="4"/>
  <c r="B21" i="4"/>
  <c r="B15" i="4"/>
  <c r="B14" i="4"/>
  <c r="B29" i="4"/>
  <c r="B9" i="4"/>
  <c r="B34" i="4"/>
  <c r="B24" i="3"/>
  <c r="B3" i="8"/>
  <c r="D29" i="5"/>
  <c r="E29" i="5"/>
  <c r="D26" i="5"/>
  <c r="E34" i="5"/>
  <c r="D34" i="5"/>
  <c r="D38" i="5"/>
  <c r="E32" i="5"/>
  <c r="E23" i="5"/>
  <c r="D23" i="5"/>
  <c r="D41" i="5"/>
  <c r="E27" i="5"/>
  <c r="E28" i="5"/>
  <c r="E40" i="5"/>
  <c r="E13" i="5"/>
  <c r="D13" i="5"/>
  <c r="D25" i="5"/>
  <c r="D31" i="5"/>
  <c r="B19" i="2" l="1"/>
  <c r="B25" i="2"/>
  <c r="B24" i="2"/>
  <c r="B10" i="2"/>
  <c r="D10" i="2" s="1"/>
  <c r="B35" i="2"/>
  <c r="B23" i="2"/>
  <c r="E23" i="2" s="1"/>
  <c r="B28" i="2"/>
  <c r="B31" i="2"/>
  <c r="E31" i="2" s="1"/>
  <c r="B33" i="2"/>
  <c r="D33" i="2" s="1"/>
  <c r="B38" i="2"/>
  <c r="E38" i="2" s="1"/>
  <c r="B22" i="2"/>
  <c r="D22" i="2" s="1"/>
  <c r="B29" i="2"/>
  <c r="E29" i="2" s="1"/>
  <c r="B41" i="2"/>
  <c r="D41" i="2" s="1"/>
  <c r="B26" i="2"/>
  <c r="D26" i="2" s="1"/>
  <c r="B4" i="2"/>
  <c r="E4" i="2" s="1"/>
  <c r="B15" i="2"/>
  <c r="D15" i="2" s="1"/>
  <c r="B34" i="2"/>
  <c r="D34" i="2" s="1"/>
  <c r="B27" i="2"/>
  <c r="D27" i="2" s="1"/>
  <c r="B32" i="2"/>
  <c r="D32" i="2" s="1"/>
  <c r="B18" i="2"/>
  <c r="D18" i="2" s="1"/>
  <c r="B21" i="2"/>
  <c r="D21" i="2" s="1"/>
  <c r="B9" i="2"/>
  <c r="D9" i="2" s="1"/>
  <c r="B6" i="2"/>
  <c r="D3" i="2"/>
  <c r="B20" i="2"/>
  <c r="B7" i="2"/>
  <c r="D7" i="2" s="1"/>
  <c r="B37" i="2"/>
  <c r="B39" i="2"/>
  <c r="E39" i="2" s="1"/>
  <c r="B16" i="2"/>
  <c r="D16" i="2" s="1"/>
  <c r="B40" i="2"/>
  <c r="D40" i="2" s="1"/>
  <c r="B13" i="2"/>
  <c r="B8" i="2"/>
  <c r="D8" i="2" s="1"/>
  <c r="B36" i="2"/>
  <c r="D36" i="2" s="1"/>
  <c r="B5" i="2"/>
  <c r="E5" i="2" s="1"/>
  <c r="B14" i="2"/>
  <c r="D14" i="2" s="1"/>
  <c r="B42" i="2"/>
  <c r="D42" i="2" s="1"/>
  <c r="B12" i="2"/>
  <c r="D12" i="2" s="1"/>
  <c r="B17" i="2"/>
  <c r="D17" i="2" s="1"/>
  <c r="B11" i="2"/>
  <c r="B30" i="2"/>
  <c r="E30" i="2" s="1"/>
  <c r="E3" i="2"/>
  <c r="D14" i="5"/>
  <c r="E42" i="5"/>
  <c r="E37" i="5"/>
  <c r="H4" i="7"/>
  <c r="G13" i="7"/>
  <c r="I13" i="7" s="1"/>
  <c r="G10" i="7"/>
  <c r="G21" i="7"/>
  <c r="I21" i="7" s="1"/>
  <c r="G14" i="7"/>
  <c r="G37" i="7"/>
  <c r="I37" i="7" s="1"/>
  <c r="G32" i="7"/>
  <c r="G40" i="7"/>
  <c r="I40" i="7" s="1"/>
  <c r="G22" i="7"/>
  <c r="G26" i="7"/>
  <c r="H26" i="7" s="1"/>
  <c r="G15" i="7"/>
  <c r="G18" i="7"/>
  <c r="I18" i="7" s="1"/>
  <c r="G23" i="7"/>
  <c r="I23" i="7" s="1"/>
  <c r="G16" i="7"/>
  <c r="I16" i="7" s="1"/>
  <c r="G31" i="7"/>
  <c r="G24" i="7"/>
  <c r="H24" i="7" s="1"/>
  <c r="G19" i="7"/>
  <c r="H19" i="7" s="1"/>
  <c r="G17" i="7"/>
  <c r="I17" i="7" s="1"/>
  <c r="G25" i="7"/>
  <c r="G11" i="7"/>
  <c r="H11" i="7" s="1"/>
  <c r="G8" i="7"/>
  <c r="H8" i="7" s="1"/>
  <c r="G28" i="7"/>
  <c r="I28" i="7" s="1"/>
  <c r="G33" i="7"/>
  <c r="G36" i="7"/>
  <c r="I36" i="7" s="1"/>
  <c r="G41" i="7"/>
  <c r="I41" i="7" s="1"/>
  <c r="G34" i="7"/>
  <c r="I34" i="7" s="1"/>
  <c r="G39" i="7"/>
  <c r="G7" i="7"/>
  <c r="I7" i="7" s="1"/>
  <c r="G6" i="7"/>
  <c r="I6" i="7" s="1"/>
  <c r="G30" i="7"/>
  <c r="H30" i="7" s="1"/>
  <c r="G42" i="7"/>
  <c r="G38" i="7"/>
  <c r="H38" i="7" s="1"/>
  <c r="G43" i="7"/>
  <c r="H43" i="7" s="1"/>
  <c r="I4" i="7"/>
  <c r="G9" i="7"/>
  <c r="G27" i="7"/>
  <c r="I27" i="7" s="1"/>
  <c r="G5" i="7"/>
  <c r="I5" i="7" s="1"/>
  <c r="G20" i="7"/>
  <c r="H20" i="7" s="1"/>
  <c r="G29" i="7"/>
  <c r="G35" i="7"/>
  <c r="H35" i="7" s="1"/>
  <c r="G12" i="7"/>
  <c r="I12" i="7" s="1"/>
  <c r="B3" i="3"/>
  <c r="B4" i="1" s="1"/>
  <c r="B2" i="3"/>
  <c r="B4" i="7" s="1"/>
  <c r="E9" i="5"/>
  <c r="D18" i="5"/>
  <c r="D16" i="5"/>
  <c r="D21" i="5"/>
  <c r="D6" i="5"/>
  <c r="E11" i="5"/>
  <c r="E30" i="5"/>
  <c r="D39" i="5"/>
  <c r="D10" i="5"/>
  <c r="D19" i="5"/>
  <c r="E20" i="5"/>
  <c r="D15" i="5"/>
  <c r="E33" i="5"/>
  <c r="D35" i="5"/>
  <c r="E32" i="2"/>
  <c r="D36" i="5"/>
  <c r="E42" i="2"/>
  <c r="E5" i="5"/>
  <c r="E8" i="5"/>
  <c r="E17" i="5"/>
  <c r="E14" i="2"/>
  <c r="E22" i="2"/>
  <c r="D12" i="5"/>
  <c r="E12" i="5"/>
  <c r="E22" i="5"/>
  <c r="D22" i="5"/>
  <c r="E34" i="2"/>
  <c r="D4" i="2"/>
  <c r="D24" i="5"/>
  <c r="E24" i="5"/>
  <c r="D43" i="5"/>
  <c r="E43" i="5"/>
  <c r="H15" i="7"/>
  <c r="I15" i="7"/>
  <c r="H42" i="7"/>
  <c r="I42" i="7"/>
  <c r="I26" i="7"/>
  <c r="H22" i="7"/>
  <c r="I22" i="7"/>
  <c r="H40" i="7"/>
  <c r="H32" i="7"/>
  <c r="I32" i="7"/>
  <c r="H39" i="7"/>
  <c r="I39" i="7"/>
  <c r="H37" i="7"/>
  <c r="I14" i="7"/>
  <c r="H14" i="7"/>
  <c r="H36" i="7"/>
  <c r="H10" i="7"/>
  <c r="I10" i="7"/>
  <c r="I33" i="7"/>
  <c r="H33" i="7"/>
  <c r="H13" i="7"/>
  <c r="E36" i="2"/>
  <c r="D6" i="2"/>
  <c r="E6" i="2"/>
  <c r="E13" i="2"/>
  <c r="D13" i="2"/>
  <c r="E21" i="2"/>
  <c r="E40" i="2"/>
  <c r="E16" i="2"/>
  <c r="G13" i="5"/>
  <c r="G33" i="5"/>
  <c r="G12" i="5"/>
  <c r="G32" i="5"/>
  <c r="G11" i="5"/>
  <c r="G31" i="5"/>
  <c r="G10" i="5"/>
  <c r="G30" i="5"/>
  <c r="G9" i="5"/>
  <c r="G29" i="5"/>
  <c r="G8" i="5"/>
  <c r="G28" i="5"/>
  <c r="G7" i="5"/>
  <c r="G27" i="5"/>
  <c r="G6" i="5"/>
  <c r="G26" i="5"/>
  <c r="G25" i="5"/>
  <c r="G24" i="5"/>
  <c r="G15" i="5"/>
  <c r="G14" i="5"/>
  <c r="G5" i="5"/>
  <c r="G43" i="5"/>
  <c r="G42" i="5"/>
  <c r="G41" i="5"/>
  <c r="G40" i="5"/>
  <c r="G39" i="5"/>
  <c r="G38" i="5"/>
  <c r="G37" i="5"/>
  <c r="H4" i="5"/>
  <c r="G36" i="5"/>
  <c r="G34" i="5"/>
  <c r="G23" i="5"/>
  <c r="G22" i="5"/>
  <c r="G21" i="5"/>
  <c r="G20" i="5"/>
  <c r="G19" i="5"/>
  <c r="G18" i="5"/>
  <c r="G17" i="5"/>
  <c r="G16" i="5"/>
  <c r="I4" i="5"/>
  <c r="G35" i="5"/>
  <c r="H12" i="7"/>
  <c r="I8" i="7"/>
  <c r="I35" i="7"/>
  <c r="H29" i="7"/>
  <c r="I29" i="7"/>
  <c r="H25" i="7"/>
  <c r="I25" i="7"/>
  <c r="H17" i="7"/>
  <c r="H5" i="7"/>
  <c r="I19" i="7"/>
  <c r="H9" i="7"/>
  <c r="I9" i="7"/>
  <c r="I31" i="7"/>
  <c r="H31" i="7"/>
  <c r="I43" i="7"/>
  <c r="H23" i="7"/>
  <c r="H18" i="7"/>
  <c r="D38" i="2"/>
  <c r="E33" i="2"/>
  <c r="D28" i="2"/>
  <c r="E28" i="2"/>
  <c r="E41" i="2"/>
  <c r="E11" i="2"/>
  <c r="D11" i="2"/>
  <c r="G21" i="1"/>
  <c r="G36" i="1"/>
  <c r="G19" i="1"/>
  <c r="G10" i="1"/>
  <c r="G22" i="1"/>
  <c r="G33" i="1"/>
  <c r="G40" i="1"/>
  <c r="G15" i="1"/>
  <c r="G8" i="1"/>
  <c r="G26" i="1"/>
  <c r="G13" i="1"/>
  <c r="I4" i="1"/>
  <c r="G12" i="1"/>
  <c r="G42" i="1"/>
  <c r="G30" i="1"/>
  <c r="G25" i="1"/>
  <c r="G7" i="1"/>
  <c r="G16" i="1"/>
  <c r="G39" i="1"/>
  <c r="G34" i="1"/>
  <c r="G29" i="1"/>
  <c r="G11" i="1"/>
  <c r="G35" i="1"/>
  <c r="G17" i="1"/>
  <c r="G24" i="1"/>
  <c r="H4" i="1"/>
  <c r="G37" i="1"/>
  <c r="G27" i="1"/>
  <c r="G14" i="1"/>
  <c r="G32" i="1"/>
  <c r="G6" i="1"/>
  <c r="G20" i="1"/>
  <c r="G38" i="1"/>
  <c r="G9" i="1"/>
  <c r="G31" i="1"/>
  <c r="G43" i="1"/>
  <c r="G28" i="1"/>
  <c r="G5" i="1"/>
  <c r="G41" i="1"/>
  <c r="G23" i="1"/>
  <c r="G18" i="1"/>
  <c r="B23" i="8"/>
  <c r="B22" i="8"/>
  <c r="B13" i="8"/>
  <c r="B12" i="8"/>
  <c r="B42" i="8"/>
  <c r="B6" i="8"/>
  <c r="B15" i="8"/>
  <c r="B18" i="8"/>
  <c r="B27" i="8"/>
  <c r="B9" i="8"/>
  <c r="B37" i="8"/>
  <c r="B39" i="8"/>
  <c r="B31" i="8"/>
  <c r="B41" i="8"/>
  <c r="B40" i="8"/>
  <c r="D3" i="8"/>
  <c r="E3" i="8"/>
  <c r="B10" i="8"/>
  <c r="B24" i="8"/>
  <c r="B33" i="8"/>
  <c r="B36" i="8"/>
  <c r="B19" i="8"/>
  <c r="B25" i="8"/>
  <c r="B17" i="8"/>
  <c r="B7" i="8"/>
  <c r="B16" i="8"/>
  <c r="B14" i="8"/>
  <c r="B20" i="8"/>
  <c r="B26" i="8"/>
  <c r="B8" i="8"/>
  <c r="B28" i="8"/>
  <c r="B38" i="8"/>
  <c r="B35" i="8"/>
  <c r="B34" i="8"/>
  <c r="B29" i="8"/>
  <c r="B21" i="8"/>
  <c r="B11" i="8"/>
  <c r="B5" i="8"/>
  <c r="B4" i="8"/>
  <c r="B32" i="8"/>
  <c r="B30" i="8"/>
  <c r="E9" i="4"/>
  <c r="D9" i="4"/>
  <c r="D14" i="4"/>
  <c r="E14" i="4"/>
  <c r="E21" i="4"/>
  <c r="D21" i="4"/>
  <c r="D3" i="4"/>
  <c r="E3" i="4"/>
  <c r="E40" i="4"/>
  <c r="D40" i="4"/>
  <c r="D18" i="4"/>
  <c r="E18" i="4"/>
  <c r="E20" i="4"/>
  <c r="D20" i="4"/>
  <c r="D17" i="4"/>
  <c r="E17" i="4"/>
  <c r="D5" i="4"/>
  <c r="E5" i="4"/>
  <c r="D19" i="4"/>
  <c r="E19" i="4"/>
  <c r="D12" i="4"/>
  <c r="E12" i="4"/>
  <c r="D16" i="4"/>
  <c r="E16" i="4"/>
  <c r="D42" i="4"/>
  <c r="E42" i="4"/>
  <c r="E28" i="4"/>
  <c r="D28" i="4"/>
  <c r="D38" i="4"/>
  <c r="E38" i="4"/>
  <c r="E8" i="4"/>
  <c r="D8" i="4"/>
  <c r="D11" i="4"/>
  <c r="E11" i="4"/>
  <c r="E31" i="4"/>
  <c r="D31" i="4"/>
  <c r="D24" i="4"/>
  <c r="E24" i="4"/>
  <c r="D30" i="4"/>
  <c r="E30" i="4"/>
  <c r="D34" i="4"/>
  <c r="E34" i="4"/>
  <c r="D29" i="4"/>
  <c r="E29" i="4"/>
  <c r="E15" i="4"/>
  <c r="D15" i="4"/>
  <c r="E23" i="4"/>
  <c r="D23" i="4"/>
  <c r="E4" i="4"/>
  <c r="D4" i="4"/>
  <c r="D39" i="4"/>
  <c r="E39" i="4"/>
  <c r="E25" i="4"/>
  <c r="D25" i="4"/>
  <c r="D7" i="4"/>
  <c r="E7" i="4"/>
  <c r="D37" i="4"/>
  <c r="E37" i="4"/>
  <c r="D41" i="4"/>
  <c r="E41" i="4"/>
  <c r="D35" i="4"/>
  <c r="E35" i="4"/>
  <c r="E27" i="4"/>
  <c r="D27" i="4"/>
  <c r="E36" i="4"/>
  <c r="D36" i="4"/>
  <c r="D33" i="4"/>
  <c r="E33" i="4"/>
  <c r="D10" i="4"/>
  <c r="E10" i="4"/>
  <c r="E13" i="4"/>
  <c r="D13" i="4"/>
  <c r="D22" i="4"/>
  <c r="E22" i="4"/>
  <c r="D32" i="4"/>
  <c r="E32" i="4"/>
  <c r="D26" i="4"/>
  <c r="E26" i="4"/>
  <c r="E6" i="4"/>
  <c r="D6" i="4"/>
  <c r="D31" i="2" l="1"/>
  <c r="D29" i="2"/>
  <c r="E18" i="2"/>
  <c r="E8" i="2"/>
  <c r="D39" i="2"/>
  <c r="D30" i="2"/>
  <c r="E10" i="2"/>
  <c r="D25" i="2"/>
  <c r="E25" i="2"/>
  <c r="D23" i="2"/>
  <c r="E26" i="2"/>
  <c r="E9" i="2"/>
  <c r="D20" i="2"/>
  <c r="E20" i="2"/>
  <c r="E19" i="2"/>
  <c r="D19" i="2"/>
  <c r="D5" i="2"/>
  <c r="E12" i="2"/>
  <c r="E15" i="2"/>
  <c r="E7" i="2"/>
  <c r="E17" i="2"/>
  <c r="E27" i="2"/>
  <c r="D37" i="2"/>
  <c r="E37" i="2"/>
  <c r="D24" i="2"/>
  <c r="E24" i="2"/>
  <c r="D35" i="2"/>
  <c r="E35" i="2"/>
  <c r="I24" i="7"/>
  <c r="H21" i="7"/>
  <c r="I38" i="7"/>
  <c r="H27" i="7"/>
  <c r="H7" i="7"/>
  <c r="I11" i="7"/>
  <c r="H16" i="7"/>
  <c r="I20" i="7"/>
  <c r="H28" i="7"/>
  <c r="H41" i="7"/>
  <c r="H34" i="7"/>
  <c r="H6" i="7"/>
  <c r="I30" i="7"/>
  <c r="B8" i="7"/>
  <c r="E8" i="7" s="1"/>
  <c r="B10" i="7"/>
  <c r="D10" i="7" s="1"/>
  <c r="B43" i="7"/>
  <c r="E43" i="7" s="1"/>
  <c r="B31" i="7"/>
  <c r="D31" i="7" s="1"/>
  <c r="B37" i="7"/>
  <c r="D37" i="7" s="1"/>
  <c r="E4" i="7"/>
  <c r="B6" i="7"/>
  <c r="D6" i="7" s="1"/>
  <c r="B36" i="7"/>
  <c r="E36" i="7" s="1"/>
  <c r="B14" i="7"/>
  <c r="D14" i="7" s="1"/>
  <c r="B5" i="7"/>
  <c r="D5" i="7" s="1"/>
  <c r="B20" i="7"/>
  <c r="B7" i="7"/>
  <c r="B27" i="7"/>
  <c r="E27" i="7" s="1"/>
  <c r="B15" i="7"/>
  <c r="D15" i="7" s="1"/>
  <c r="B11" i="7"/>
  <c r="D11" i="7" s="1"/>
  <c r="B34" i="7"/>
  <c r="E34" i="7" s="1"/>
  <c r="B32" i="7"/>
  <c r="D4" i="7"/>
  <c r="B33" i="7"/>
  <c r="D33" i="7" s="1"/>
  <c r="B39" i="7"/>
  <c r="D39" i="7" s="1"/>
  <c r="B24" i="7"/>
  <c r="D24" i="7" s="1"/>
  <c r="B22" i="7"/>
  <c r="B16" i="7"/>
  <c r="B19" i="7"/>
  <c r="E19" i="7" s="1"/>
  <c r="B35" i="7"/>
  <c r="E35" i="7" s="1"/>
  <c r="B9" i="7"/>
  <c r="E9" i="7" s="1"/>
  <c r="B25" i="7"/>
  <c r="D25" i="7" s="1"/>
  <c r="B26" i="7"/>
  <c r="D26" i="7" s="1"/>
  <c r="B17" i="7"/>
  <c r="B40" i="7"/>
  <c r="E40" i="7" s="1"/>
  <c r="B42" i="7"/>
  <c r="E42" i="7" s="1"/>
  <c r="B18" i="7"/>
  <c r="E18" i="7" s="1"/>
  <c r="B30" i="7"/>
  <c r="E30" i="7" s="1"/>
  <c r="B21" i="7"/>
  <c r="E21" i="7" s="1"/>
  <c r="B41" i="7"/>
  <c r="D41" i="7" s="1"/>
  <c r="B29" i="7"/>
  <c r="E29" i="7" s="1"/>
  <c r="B23" i="7"/>
  <c r="E23" i="7" s="1"/>
  <c r="B28" i="7"/>
  <c r="D28" i="7" s="1"/>
  <c r="B12" i="7"/>
  <c r="E12" i="7" s="1"/>
  <c r="B38" i="7"/>
  <c r="D38" i="7" s="1"/>
  <c r="B13" i="7"/>
  <c r="D13" i="7" s="1"/>
  <c r="B27" i="1"/>
  <c r="E27" i="1" s="1"/>
  <c r="B25" i="1"/>
  <c r="D25" i="1" s="1"/>
  <c r="B23" i="1"/>
  <c r="E23" i="1" s="1"/>
  <c r="B21" i="1"/>
  <c r="E21" i="1" s="1"/>
  <c r="B19" i="1"/>
  <c r="E19" i="1" s="1"/>
  <c r="B17" i="1"/>
  <c r="E17" i="1" s="1"/>
  <c r="B15" i="1"/>
  <c r="E15" i="1" s="1"/>
  <c r="B13" i="1"/>
  <c r="E13" i="1" s="1"/>
  <c r="B11" i="1"/>
  <c r="E11" i="1" s="1"/>
  <c r="B9" i="1"/>
  <c r="E9" i="1" s="1"/>
  <c r="B6" i="1"/>
  <c r="D6" i="1" s="1"/>
  <c r="D4" i="1"/>
  <c r="B43" i="1"/>
  <c r="E43" i="1" s="1"/>
  <c r="B41" i="1"/>
  <c r="E41" i="1" s="1"/>
  <c r="B39" i="1"/>
  <c r="E39" i="1" s="1"/>
  <c r="B37" i="1"/>
  <c r="E37" i="1" s="1"/>
  <c r="B35" i="1"/>
  <c r="D35" i="1" s="1"/>
  <c r="B33" i="1"/>
  <c r="E33" i="1" s="1"/>
  <c r="B31" i="1"/>
  <c r="E31" i="1" s="1"/>
  <c r="B26" i="1"/>
  <c r="D26" i="1" s="1"/>
  <c r="B24" i="1"/>
  <c r="D24" i="1" s="1"/>
  <c r="B22" i="1"/>
  <c r="D22" i="1" s="1"/>
  <c r="B20" i="1"/>
  <c r="D20" i="1" s="1"/>
  <c r="B18" i="1"/>
  <c r="D18" i="1" s="1"/>
  <c r="B16" i="1"/>
  <c r="D16" i="1" s="1"/>
  <c r="B14" i="1"/>
  <c r="E14" i="1" s="1"/>
  <c r="B12" i="1"/>
  <c r="D12" i="1" s="1"/>
  <c r="B10" i="1"/>
  <c r="E10" i="1" s="1"/>
  <c r="B8" i="1"/>
  <c r="D8" i="1" s="1"/>
  <c r="B7" i="1"/>
  <c r="D7" i="1" s="1"/>
  <c r="E4" i="1"/>
  <c r="B5" i="1"/>
  <c r="E5" i="1" s="1"/>
  <c r="B42" i="1"/>
  <c r="D42" i="1" s="1"/>
  <c r="B40" i="1"/>
  <c r="D40" i="1" s="1"/>
  <c r="B38" i="1"/>
  <c r="D38" i="1" s="1"/>
  <c r="B36" i="1"/>
  <c r="D36" i="1" s="1"/>
  <c r="B34" i="1"/>
  <c r="D34" i="1" s="1"/>
  <c r="B32" i="1"/>
  <c r="D32" i="1" s="1"/>
  <c r="B30" i="1"/>
  <c r="E30" i="1" s="1"/>
  <c r="B28" i="1"/>
  <c r="E28" i="1" s="1"/>
  <c r="B29" i="1"/>
  <c r="E29" i="1" s="1"/>
  <c r="D36" i="7"/>
  <c r="I23" i="1"/>
  <c r="H23" i="1"/>
  <c r="I5" i="1"/>
  <c r="H5" i="1"/>
  <c r="I43" i="1"/>
  <c r="H43" i="1"/>
  <c r="H9" i="1"/>
  <c r="I9" i="1"/>
  <c r="H20" i="1"/>
  <c r="I20" i="1"/>
  <c r="H32" i="1"/>
  <c r="I32" i="1"/>
  <c r="I27" i="1"/>
  <c r="H27" i="1"/>
  <c r="I17" i="1"/>
  <c r="H17" i="1"/>
  <c r="H11" i="1"/>
  <c r="I11" i="1"/>
  <c r="H34" i="1"/>
  <c r="I34" i="1"/>
  <c r="H16" i="1"/>
  <c r="I16" i="1"/>
  <c r="I25" i="1"/>
  <c r="H25" i="1"/>
  <c r="I42" i="1"/>
  <c r="H42" i="1"/>
  <c r="H26" i="1"/>
  <c r="I26" i="1"/>
  <c r="I15" i="1"/>
  <c r="H15" i="1"/>
  <c r="I33" i="1"/>
  <c r="H33" i="1"/>
  <c r="H10" i="1"/>
  <c r="I10" i="1"/>
  <c r="H36" i="1"/>
  <c r="I36" i="1"/>
  <c r="H35" i="5"/>
  <c r="I35" i="5"/>
  <c r="I16" i="5"/>
  <c r="H16" i="5"/>
  <c r="I18" i="5"/>
  <c r="H18" i="5"/>
  <c r="I20" i="5"/>
  <c r="H20" i="5"/>
  <c r="I22" i="5"/>
  <c r="H22" i="5"/>
  <c r="I34" i="5"/>
  <c r="H34" i="5"/>
  <c r="I38" i="5"/>
  <c r="H38" i="5"/>
  <c r="I40" i="5"/>
  <c r="H40" i="5"/>
  <c r="H42" i="5"/>
  <c r="I42" i="5"/>
  <c r="I5" i="5"/>
  <c r="H5" i="5"/>
  <c r="H15" i="5"/>
  <c r="I15" i="5"/>
  <c r="H25" i="5"/>
  <c r="I25" i="5"/>
  <c r="I6" i="5"/>
  <c r="H6" i="5"/>
  <c r="I7" i="5"/>
  <c r="H7" i="5"/>
  <c r="I8" i="5"/>
  <c r="H8" i="5"/>
  <c r="H9" i="5"/>
  <c r="I9" i="5"/>
  <c r="I10" i="5"/>
  <c r="H10" i="5"/>
  <c r="H11" i="5"/>
  <c r="I11" i="5"/>
  <c r="I12" i="5"/>
  <c r="H12" i="5"/>
  <c r="H13" i="5"/>
  <c r="I13" i="5"/>
  <c r="H18" i="1"/>
  <c r="I18" i="1"/>
  <c r="I41" i="1"/>
  <c r="H41" i="1"/>
  <c r="H28" i="1"/>
  <c r="I28" i="1"/>
  <c r="I31" i="1"/>
  <c r="H31" i="1"/>
  <c r="H38" i="1"/>
  <c r="I38" i="1"/>
  <c r="I6" i="1"/>
  <c r="H6" i="1"/>
  <c r="H14" i="1"/>
  <c r="I14" i="1"/>
  <c r="I37" i="1"/>
  <c r="H37" i="1"/>
  <c r="H24" i="1"/>
  <c r="I24" i="1"/>
  <c r="I35" i="1"/>
  <c r="H35" i="1"/>
  <c r="I29" i="1"/>
  <c r="H29" i="1"/>
  <c r="I39" i="1"/>
  <c r="H39" i="1"/>
  <c r="I7" i="1"/>
  <c r="H7" i="1"/>
  <c r="H30" i="1"/>
  <c r="I30" i="1"/>
  <c r="I12" i="1"/>
  <c r="H12" i="1"/>
  <c r="I13" i="1"/>
  <c r="H13" i="1"/>
  <c r="H8" i="1"/>
  <c r="I8" i="1"/>
  <c r="H40" i="1"/>
  <c r="I40" i="1"/>
  <c r="H22" i="1"/>
  <c r="I22" i="1"/>
  <c r="I19" i="1"/>
  <c r="H19" i="1"/>
  <c r="I21" i="1"/>
  <c r="H21" i="1"/>
  <c r="H17" i="5"/>
  <c r="I17" i="5"/>
  <c r="H19" i="5"/>
  <c r="I19" i="5"/>
  <c r="H21" i="5"/>
  <c r="I21" i="5"/>
  <c r="H23" i="5"/>
  <c r="I23" i="5"/>
  <c r="I36" i="5"/>
  <c r="H36" i="5"/>
  <c r="H37" i="5"/>
  <c r="I37" i="5"/>
  <c r="H39" i="5"/>
  <c r="I39" i="5"/>
  <c r="H41" i="5"/>
  <c r="I41" i="5"/>
  <c r="H43" i="5"/>
  <c r="I43" i="5"/>
  <c r="I14" i="5"/>
  <c r="H14" i="5"/>
  <c r="I24" i="5"/>
  <c r="H24" i="5"/>
  <c r="I26" i="5"/>
  <c r="H26" i="5"/>
  <c r="H27" i="5"/>
  <c r="I27" i="5"/>
  <c r="I28" i="5"/>
  <c r="H28" i="5"/>
  <c r="H29" i="5"/>
  <c r="I29" i="5"/>
  <c r="I30" i="5"/>
  <c r="H30" i="5"/>
  <c r="H31" i="5"/>
  <c r="I31" i="5"/>
  <c r="I32" i="5"/>
  <c r="H32" i="5"/>
  <c r="H33" i="5"/>
  <c r="I33" i="5"/>
  <c r="D22" i="8"/>
  <c r="E22" i="8"/>
  <c r="D41" i="1"/>
  <c r="D32" i="8"/>
  <c r="E32" i="8"/>
  <c r="D5" i="8"/>
  <c r="E5" i="8"/>
  <c r="D21" i="8"/>
  <c r="E21" i="8"/>
  <c r="E34" i="8"/>
  <c r="D34" i="8"/>
  <c r="D38" i="8"/>
  <c r="E38" i="8"/>
  <c r="D8" i="8"/>
  <c r="E8" i="8"/>
  <c r="E20" i="8"/>
  <c r="D20" i="8"/>
  <c r="D16" i="8"/>
  <c r="E16" i="8"/>
  <c r="E17" i="8"/>
  <c r="D17" i="8"/>
  <c r="E19" i="8"/>
  <c r="D19" i="8"/>
  <c r="E33" i="8"/>
  <c r="D33" i="8"/>
  <c r="D10" i="8"/>
  <c r="E10" i="8"/>
  <c r="E41" i="8"/>
  <c r="D41" i="8"/>
  <c r="E39" i="8"/>
  <c r="D39" i="8"/>
  <c r="E9" i="8"/>
  <c r="D9" i="8"/>
  <c r="D18" i="8"/>
  <c r="E18" i="8"/>
  <c r="E6" i="8"/>
  <c r="D6" i="8"/>
  <c r="D12" i="8"/>
  <c r="E12" i="8"/>
  <c r="D23" i="1"/>
  <c r="E25" i="1"/>
  <c r="D30" i="8"/>
  <c r="E30" i="8"/>
  <c r="E4" i="8"/>
  <c r="D4" i="8"/>
  <c r="D11" i="8"/>
  <c r="E11" i="8"/>
  <c r="E29" i="8"/>
  <c r="D29" i="8"/>
  <c r="E35" i="8"/>
  <c r="D35" i="8"/>
  <c r="E28" i="8"/>
  <c r="D28" i="8"/>
  <c r="D26" i="8"/>
  <c r="E26" i="8"/>
  <c r="D14" i="8"/>
  <c r="E14" i="8"/>
  <c r="E7" i="8"/>
  <c r="D7" i="8"/>
  <c r="E25" i="8"/>
  <c r="D25" i="8"/>
  <c r="E36" i="8"/>
  <c r="D36" i="8"/>
  <c r="E24" i="8"/>
  <c r="D24" i="8"/>
  <c r="E40" i="8"/>
  <c r="D40" i="8"/>
  <c r="E31" i="8"/>
  <c r="D31" i="8"/>
  <c r="E37" i="8"/>
  <c r="D37" i="8"/>
  <c r="E27" i="8"/>
  <c r="D27" i="8"/>
  <c r="D15" i="8"/>
  <c r="E15" i="8"/>
  <c r="E42" i="8"/>
  <c r="D42" i="8"/>
  <c r="D13" i="8"/>
  <c r="E13" i="8"/>
  <c r="D23" i="8"/>
  <c r="E23" i="8"/>
  <c r="E32" i="1" l="1"/>
  <c r="D37" i="1"/>
  <c r="D23" i="7"/>
  <c r="E18" i="1"/>
  <c r="D10" i="1"/>
  <c r="D17" i="1"/>
  <c r="D9" i="1"/>
  <c r="E22" i="1"/>
  <c r="D14" i="1"/>
  <c r="E7" i="1"/>
  <c r="E35" i="1"/>
  <c r="D12" i="7"/>
  <c r="E26" i="1"/>
  <c r="D21" i="1"/>
  <c r="D13" i="1"/>
  <c r="D5" i="1"/>
  <c r="E36" i="1"/>
  <c r="D33" i="1"/>
  <c r="D43" i="7"/>
  <c r="E40" i="1"/>
  <c r="E24" i="7"/>
  <c r="E14" i="7"/>
  <c r="D8" i="7"/>
  <c r="D29" i="7"/>
  <c r="E12" i="1"/>
  <c r="E6" i="1"/>
  <c r="D39" i="1"/>
  <c r="E38" i="1"/>
  <c r="D31" i="1"/>
  <c r="D19" i="7"/>
  <c r="E38" i="7"/>
  <c r="D15" i="1"/>
  <c r="E20" i="1"/>
  <c r="D30" i="1"/>
  <c r="E28" i="7"/>
  <c r="E5" i="7"/>
  <c r="E24" i="1"/>
  <c r="E16" i="1"/>
  <c r="E8" i="1"/>
  <c r="D43" i="1"/>
  <c r="D29" i="1"/>
  <c r="D30" i="7"/>
  <c r="D27" i="7"/>
  <c r="E34" i="1"/>
  <c r="D27" i="1"/>
  <c r="D19" i="1"/>
  <c r="D11" i="1"/>
  <c r="E42" i="1"/>
  <c r="D28" i="1"/>
  <c r="D9" i="7"/>
  <c r="E15" i="7"/>
  <c r="E33" i="7"/>
  <c r="D42" i="7"/>
  <c r="E25" i="7"/>
  <c r="E6" i="7"/>
  <c r="E11" i="7"/>
  <c r="D35" i="7"/>
  <c r="E13" i="7"/>
  <c r="E41" i="7"/>
  <c r="E37" i="7"/>
  <c r="E7" i="7"/>
  <c r="D7" i="7"/>
  <c r="E39" i="7"/>
  <c r="E26" i="7"/>
  <c r="D21" i="7"/>
  <c r="D40" i="7"/>
  <c r="E31" i="7"/>
  <c r="E10" i="7"/>
  <c r="D34" i="7"/>
  <c r="D16" i="7"/>
  <c r="E16" i="7"/>
  <c r="D20" i="7"/>
  <c r="E20" i="7"/>
  <c r="E22" i="7"/>
  <c r="D22" i="7"/>
  <c r="D18" i="7"/>
  <c r="D17" i="7"/>
  <c r="E17" i="7"/>
  <c r="E32" i="7"/>
  <c r="D32" i="7"/>
</calcChain>
</file>

<file path=xl/sharedStrings.xml><?xml version="1.0" encoding="utf-8"?>
<sst xmlns="http://schemas.openxmlformats.org/spreadsheetml/2006/main" count="175" uniqueCount="67">
  <si>
    <t>HORAS DEDICACION SEMANALES</t>
  </si>
  <si>
    <t>LICENCIADO</t>
  </si>
  <si>
    <t>SALARIOS BRUTOS</t>
  </si>
  <si>
    <t>PORCENTAJES</t>
  </si>
  <si>
    <t>RETRIBUCION</t>
  </si>
  <si>
    <t>BRUTO</t>
  </si>
  <si>
    <t>AUXILIAR ADMINISTRATIVO</t>
  </si>
  <si>
    <t>SUELDO</t>
  </si>
  <si>
    <t>AUX. ADMINISTRATIVO</t>
  </si>
  <si>
    <t>P.P. EXTRAS</t>
  </si>
  <si>
    <t>INDEMNIZACION</t>
  </si>
  <si>
    <t>TOTAL,,,,,,,,,,,,,,</t>
  </si>
  <si>
    <t>DIPLOMADOS</t>
  </si>
  <si>
    <t>ESP TEC LABORATORIO</t>
  </si>
  <si>
    <t>ESP. TEC. LABORATORIO</t>
  </si>
  <si>
    <t>C. DESTINO (18)</t>
  </si>
  <si>
    <t>C. ESPECIFICO (28)</t>
  </si>
  <si>
    <t>C. DESTINO (14)</t>
  </si>
  <si>
    <t>C. ESPECIFICO (24)</t>
  </si>
  <si>
    <t>PP EXTRAS</t>
  </si>
  <si>
    <t>INDENIZACION</t>
  </si>
  <si>
    <t>€/MES (MÍNIMOS)</t>
  </si>
  <si>
    <t xml:space="preserve">LICENCIADO </t>
  </si>
  <si>
    <t>€/MES (MAXIMOS)</t>
  </si>
  <si>
    <t>€/MES (MÁXIMOS)</t>
  </si>
  <si>
    <t>C. DESTINO (27)</t>
  </si>
  <si>
    <t>C. ESPECIFICO</t>
  </si>
  <si>
    <t>DOCTOR</t>
  </si>
  <si>
    <t>DIPLOMADO</t>
  </si>
  <si>
    <t>€/MES (MINIMOS)</t>
  </si>
  <si>
    <t xml:space="preserve">DOCTOR </t>
  </si>
  <si>
    <t>C. DESTINO (29)</t>
  </si>
  <si>
    <t>MINIMOS</t>
  </si>
  <si>
    <t>MAXIMOS</t>
  </si>
  <si>
    <t>AUXILIAR DE SERVICIOS</t>
  </si>
  <si>
    <t>AUX. DE SERVICIOS</t>
  </si>
  <si>
    <t>TOPE MAXIMO</t>
  </si>
  <si>
    <t>C. ESPECIFICO (20)</t>
  </si>
  <si>
    <t>TOTAL (DOCTOR TC)</t>
  </si>
  <si>
    <t>TOTAL (PROF TITULAR TC)</t>
  </si>
  <si>
    <t>TOTAL (80% P. TITULAR TC)</t>
  </si>
  <si>
    <t>SUELDO (A)</t>
  </si>
  <si>
    <t>SUELDO (B)</t>
  </si>
  <si>
    <t>componente compensatorio</t>
  </si>
  <si>
    <r>
      <t xml:space="preserve">OBRA Y SERVICIO </t>
    </r>
    <r>
      <rPr>
        <b/>
        <sz val="10"/>
        <rFont val="Arial"/>
        <family val="2"/>
      </rPr>
      <t>T.C</t>
    </r>
    <r>
      <rPr>
        <sz val="10"/>
        <rFont val="Arial"/>
      </rPr>
      <t>. ADMIN</t>
    </r>
  </si>
  <si>
    <r>
      <t xml:space="preserve">OBRA Y SERVICIO </t>
    </r>
    <r>
      <rPr>
        <b/>
        <sz val="10"/>
        <rFont val="Arial"/>
        <family val="2"/>
      </rPr>
      <t>T.P</t>
    </r>
    <r>
      <rPr>
        <sz val="10"/>
        <rFont val="Arial"/>
      </rPr>
      <t>. ADMIN</t>
    </r>
  </si>
  <si>
    <r>
      <t xml:space="preserve">OBRA Y SERVICIO </t>
    </r>
    <r>
      <rPr>
        <b/>
        <sz val="10"/>
        <rFont val="Arial"/>
        <family val="2"/>
      </rPr>
      <t>T.C</t>
    </r>
    <r>
      <rPr>
        <sz val="10"/>
        <rFont val="Arial"/>
      </rPr>
      <t>. INVEST</t>
    </r>
  </si>
  <si>
    <r>
      <t xml:space="preserve">OBRA Y SERVICIO </t>
    </r>
    <r>
      <rPr>
        <b/>
        <sz val="10"/>
        <rFont val="Arial"/>
        <family val="2"/>
      </rPr>
      <t>T.P</t>
    </r>
    <r>
      <rPr>
        <sz val="10"/>
        <rFont val="Arial"/>
      </rPr>
      <t>. INVEST</t>
    </r>
  </si>
  <si>
    <t>INVESTIGACION</t>
  </si>
  <si>
    <t>ADMINISTRACIÓN</t>
  </si>
  <si>
    <t>PORCENTAJE DE SEGURIDAD SOCIAL, SEGÚN ACTIVIDAD</t>
  </si>
  <si>
    <t>TOPE MINIMO</t>
  </si>
  <si>
    <t>BASE MINIMA/HORA Tº PARCIAL GRUPO 1</t>
  </si>
  <si>
    <t>BASE MINIMA G1</t>
  </si>
  <si>
    <t>BASE MINIMA/HORA Tº PARCIAL GRUPO 2</t>
  </si>
  <si>
    <t>BASE MINIMA G2</t>
  </si>
  <si>
    <t>BASE MINIMA G3</t>
  </si>
  <si>
    <t>BASE MINIMA G4-11</t>
  </si>
  <si>
    <t>BASE MINIMA/HORA Tº PARCIAL GRUPO 4-11</t>
  </si>
  <si>
    <t>PORCENTAJES cotización SSSS</t>
  </si>
  <si>
    <t>OBRA Y SERVICIO T.C. ADMIN</t>
  </si>
  <si>
    <t>OBRA Y SERVICIO T.P. ADMIN</t>
  </si>
  <si>
    <t>OBRA Y SERVICIO T.C. INVEST</t>
  </si>
  <si>
    <t>OBRA Y SERVICIO T.P. INVEST</t>
  </si>
  <si>
    <t>12DIAS</t>
  </si>
  <si>
    <t>12 DIAS</t>
  </si>
  <si>
    <t>BASE MINIMA/HORA Tº PARCIAL GRUPO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</si>
</sst>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name val="Arial"/>
    </font>
    <font>
      <b/>
      <i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8"/>
      <name val="Arial"/>
    </font>
    <font>
      <sz val="10"/>
      <color indexed="10"/>
      <name val="Arial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i/>
      <sz val="12"/>
      <name val="Cambria"/>
      <family val="1"/>
      <scheme val="major"/>
    </font>
    <font>
      <b/>
      <i/>
      <sz val="18"/>
      <name val="Cambria"/>
      <family val="1"/>
      <scheme val="major"/>
    </font>
    <font>
      <b/>
      <sz val="12"/>
      <name val="Cambria"/>
      <family val="1"/>
      <scheme val="major"/>
    </font>
    <font>
      <sz val="18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2" fontId="0" fillId="0" borderId="0" xfId="0" applyNumberFormat="1"/>
    <xf numFmtId="0" fontId="0" fillId="2" borderId="0" xfId="0" applyFill="1"/>
    <xf numFmtId="2" fontId="0" fillId="2" borderId="0" xfId="0" applyNumberFormat="1" applyFill="1"/>
    <xf numFmtId="0" fontId="0" fillId="2" borderId="1" xfId="0" applyFill="1" applyBorder="1"/>
    <xf numFmtId="2" fontId="0" fillId="2" borderId="1" xfId="0" applyNumberFormat="1" applyFill="1" applyBorder="1"/>
    <xf numFmtId="0" fontId="4" fillId="2" borderId="0" xfId="0" applyFont="1" applyFill="1"/>
    <xf numFmtId="2" fontId="4" fillId="2" borderId="0" xfId="0" applyNumberFormat="1" applyFont="1" applyFill="1"/>
    <xf numFmtId="0" fontId="0" fillId="3" borderId="0" xfId="0" applyFill="1"/>
    <xf numFmtId="2" fontId="0" fillId="3" borderId="0" xfId="0" applyNumberFormat="1" applyFill="1"/>
    <xf numFmtId="0" fontId="4" fillId="3" borderId="0" xfId="0" applyFont="1" applyFill="1"/>
    <xf numFmtId="2" fontId="4" fillId="3" borderId="0" xfId="0" applyNumberFormat="1" applyFont="1" applyFill="1"/>
    <xf numFmtId="0" fontId="0" fillId="0" borderId="0" xfId="0" applyBorder="1"/>
    <xf numFmtId="0" fontId="2" fillId="3" borderId="0" xfId="0" applyFont="1" applyFill="1" applyAlignment="1"/>
    <xf numFmtId="0" fontId="2" fillId="4" borderId="0" xfId="0" applyFont="1" applyFill="1"/>
    <xf numFmtId="0" fontId="5" fillId="4" borderId="0" xfId="0" applyFont="1" applyFill="1"/>
    <xf numFmtId="0" fontId="0" fillId="0" borderId="1" xfId="0" applyBorder="1"/>
    <xf numFmtId="2" fontId="0" fillId="0" borderId="1" xfId="0" applyNumberFormat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3" fillId="4" borderId="0" xfId="0" applyFont="1" applyFill="1"/>
    <xf numFmtId="2" fontId="4" fillId="0" borderId="0" xfId="0" applyNumberFormat="1" applyFont="1"/>
    <xf numFmtId="2" fontId="0" fillId="0" borderId="0" xfId="0" applyNumberFormat="1" applyBorder="1"/>
    <xf numFmtId="0" fontId="2" fillId="5" borderId="0" xfId="0" applyFont="1" applyFill="1" applyAlignment="1">
      <alignment horizontal="center"/>
    </xf>
    <xf numFmtId="2" fontId="0" fillId="4" borderId="3" xfId="0" applyNumberFormat="1" applyFill="1" applyBorder="1"/>
    <xf numFmtId="2" fontId="3" fillId="4" borderId="3" xfId="0" applyNumberFormat="1" applyFont="1" applyFill="1" applyBorder="1" applyAlignment="1">
      <alignment horizontal="right"/>
    </xf>
    <xf numFmtId="2" fontId="0" fillId="4" borderId="2" xfId="0" applyNumberFormat="1" applyFill="1" applyBorder="1"/>
    <xf numFmtId="0" fontId="6" fillId="6" borderId="4" xfId="0" applyFont="1" applyFill="1" applyBorder="1" applyAlignment="1">
      <alignment horizontal="left"/>
    </xf>
    <xf numFmtId="0" fontId="0" fillId="2" borderId="0" xfId="0" applyFill="1" applyBorder="1"/>
    <xf numFmtId="0" fontId="0" fillId="0" borderId="5" xfId="0" applyBorder="1"/>
    <xf numFmtId="10" fontId="0" fillId="0" borderId="4" xfId="0" applyNumberFormat="1" applyBorder="1"/>
    <xf numFmtId="0" fontId="0" fillId="0" borderId="6" xfId="0" applyBorder="1"/>
    <xf numFmtId="0" fontId="8" fillId="2" borderId="0" xfId="0" applyFont="1" applyFill="1" applyBorder="1"/>
    <xf numFmtId="2" fontId="8" fillId="3" borderId="0" xfId="0" applyNumberFormat="1" applyFont="1" applyFill="1"/>
    <xf numFmtId="0" fontId="4" fillId="0" borderId="0" xfId="0" applyFont="1" applyFill="1" applyBorder="1"/>
    <xf numFmtId="0" fontId="6" fillId="4" borderId="7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2" fontId="4" fillId="6" borderId="4" xfId="0" applyNumberFormat="1" applyFont="1" applyFill="1" applyBorder="1"/>
    <xf numFmtId="0" fontId="9" fillId="0" borderId="0" xfId="0" applyFont="1" applyAlignment="1">
      <alignment horizontal="center"/>
    </xf>
    <xf numFmtId="0" fontId="9" fillId="0" borderId="0" xfId="0" applyFont="1"/>
    <xf numFmtId="2" fontId="9" fillId="0" borderId="3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9" fillId="0" borderId="8" xfId="0" applyNumberFormat="1" applyFont="1" applyBorder="1"/>
    <xf numFmtId="2" fontId="9" fillId="0" borderId="9" xfId="0" applyNumberFormat="1" applyFont="1" applyBorder="1"/>
    <xf numFmtId="2" fontId="9" fillId="0" borderId="10" xfId="0" applyNumberFormat="1" applyFont="1" applyBorder="1" applyAlignment="1">
      <alignment horizontal="center"/>
    </xf>
    <xf numFmtId="2" fontId="9" fillId="0" borderId="11" xfId="0" applyNumberFormat="1" applyFont="1" applyBorder="1"/>
    <xf numFmtId="2" fontId="9" fillId="0" borderId="12" xfId="0" applyNumberFormat="1" applyFont="1" applyBorder="1"/>
    <xf numFmtId="0" fontId="10" fillId="0" borderId="0" xfId="0" applyFont="1" applyAlignment="1">
      <alignment horizontal="center"/>
    </xf>
    <xf numFmtId="2" fontId="9" fillId="0" borderId="0" xfId="0" applyNumberFormat="1" applyFont="1"/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11" fillId="7" borderId="13" xfId="0" applyFont="1" applyFill="1" applyBorder="1" applyAlignment="1">
      <alignment horizontal="center" vertical="center"/>
    </xf>
    <xf numFmtId="0" fontId="10" fillId="0" borderId="0" xfId="0" applyFont="1"/>
    <xf numFmtId="0" fontId="12" fillId="8" borderId="13" xfId="0" applyFont="1" applyFill="1" applyBorder="1" applyAlignment="1">
      <alignment horizontal="center" vertical="center"/>
    </xf>
    <xf numFmtId="0" fontId="12" fillId="8" borderId="15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/>
    </xf>
    <xf numFmtId="0" fontId="10" fillId="9" borderId="16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9" fillId="0" borderId="18" xfId="0" applyFont="1" applyBorder="1"/>
    <xf numFmtId="0" fontId="12" fillId="6" borderId="13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/>
    </xf>
    <xf numFmtId="2" fontId="9" fillId="0" borderId="3" xfId="0" applyNumberFormat="1" applyFont="1" applyBorder="1" applyAlignment="1">
      <alignment horizontal="right"/>
    </xf>
    <xf numFmtId="0" fontId="10" fillId="9" borderId="20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right"/>
    </xf>
    <xf numFmtId="0" fontId="14" fillId="11" borderId="13" xfId="0" applyFont="1" applyFill="1" applyBorder="1" applyAlignment="1">
      <alignment horizontal="center" wrapText="1"/>
    </xf>
    <xf numFmtId="0" fontId="10" fillId="11" borderId="4" xfId="0" applyFont="1" applyFill="1" applyBorder="1"/>
    <xf numFmtId="0" fontId="9" fillId="11" borderId="4" xfId="0" applyFont="1" applyFill="1" applyBorder="1"/>
    <xf numFmtId="10" fontId="10" fillId="11" borderId="4" xfId="0" applyNumberFormat="1" applyFont="1" applyFill="1" applyBorder="1"/>
    <xf numFmtId="4" fontId="0" fillId="2" borderId="0" xfId="0" applyNumberFormat="1" applyFill="1" applyBorder="1"/>
    <xf numFmtId="0" fontId="9" fillId="0" borderId="0" xfId="0" applyFont="1" applyBorder="1"/>
    <xf numFmtId="2" fontId="2" fillId="4" borderId="2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right"/>
    </xf>
    <xf numFmtId="2" fontId="2" fillId="4" borderId="3" xfId="0" applyNumberFormat="1" applyFont="1" applyFill="1" applyBorder="1" applyAlignment="1">
      <alignment horizontal="center"/>
    </xf>
    <xf numFmtId="2" fontId="1" fillId="0" borderId="0" xfId="0" applyNumberFormat="1" applyFont="1"/>
    <xf numFmtId="0" fontId="13" fillId="7" borderId="13" xfId="0" applyFont="1" applyFill="1" applyBorder="1" applyAlignment="1">
      <alignment horizontal="center" vertical="center" wrapText="1" shrinkToFit="1"/>
    </xf>
    <xf numFmtId="0" fontId="15" fillId="7" borderId="14" xfId="0" applyFont="1" applyFill="1" applyBorder="1" applyAlignment="1">
      <alignment horizontal="center" vertical="center" wrapText="1" shrinkToFit="1"/>
    </xf>
    <xf numFmtId="0" fontId="14" fillId="11" borderId="13" xfId="0" applyFont="1" applyFill="1" applyBorder="1" applyAlignment="1">
      <alignment horizontal="center" wrapText="1"/>
    </xf>
    <xf numFmtId="0" fontId="14" fillId="11" borderId="22" xfId="0" applyFont="1" applyFill="1" applyBorder="1" applyAlignment="1">
      <alignment horizontal="center" wrapText="1"/>
    </xf>
    <xf numFmtId="0" fontId="16" fillId="11" borderId="22" xfId="0" applyFont="1" applyFill="1" applyBorder="1" applyAlignment="1">
      <alignment wrapText="1"/>
    </xf>
    <xf numFmtId="0" fontId="16" fillId="11" borderId="14" xfId="0" applyFont="1" applyFill="1" applyBorder="1" applyAlignment="1">
      <alignment wrapText="1"/>
    </xf>
    <xf numFmtId="0" fontId="13" fillId="7" borderId="20" xfId="0" applyFont="1" applyFill="1" applyBorder="1" applyAlignment="1">
      <alignment horizontal="center" vertical="center" wrapText="1" shrinkToFit="1"/>
    </xf>
    <xf numFmtId="0" fontId="15" fillId="7" borderId="23" xfId="0" applyFont="1" applyFill="1" applyBorder="1" applyAlignment="1">
      <alignment horizontal="center" vertical="center" wrapText="1" shrinkToFit="1"/>
    </xf>
    <xf numFmtId="0" fontId="2" fillId="2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>
      <selection activeCell="A46" sqref="A46:XFD46"/>
    </sheetView>
  </sheetViews>
  <sheetFormatPr baseColWidth="10" defaultColWidth="11.5703125" defaultRowHeight="14.25" x14ac:dyDescent="0.2"/>
  <cols>
    <col min="1" max="1" width="17.7109375" style="40" customWidth="1"/>
    <col min="2" max="2" width="16.5703125" style="40" bestFit="1" customWidth="1"/>
    <col min="3" max="3" width="18.28515625" style="49" hidden="1" customWidth="1"/>
    <col min="4" max="4" width="15.140625" style="41" bestFit="1" customWidth="1"/>
    <col min="5" max="5" width="17.140625" style="41" bestFit="1" customWidth="1"/>
    <col min="6" max="6" width="17" style="41" customWidth="1"/>
    <col min="7" max="7" width="16.5703125" style="41" bestFit="1" customWidth="1"/>
    <col min="8" max="8" width="15.5703125" style="41" bestFit="1" customWidth="1"/>
    <col min="9" max="9" width="17.7109375" style="41" bestFit="1" customWidth="1"/>
    <col min="10" max="10" width="11.5703125" style="41"/>
    <col min="11" max="11" width="28.7109375" style="41" bestFit="1" customWidth="1"/>
    <col min="12" max="12" width="11.5703125" style="41"/>
    <col min="13" max="13" width="37.28515625" style="50" bestFit="1" customWidth="1"/>
    <col min="14" max="16384" width="11.5703125" style="41"/>
  </cols>
  <sheetData>
    <row r="1" spans="1:14" ht="23.25" thickBot="1" x14ac:dyDescent="0.35">
      <c r="B1" s="85" t="s">
        <v>32</v>
      </c>
      <c r="C1" s="86"/>
      <c r="D1" s="87"/>
      <c r="E1" s="88"/>
      <c r="G1" s="85" t="s">
        <v>33</v>
      </c>
      <c r="H1" s="86"/>
      <c r="I1" s="88"/>
      <c r="M1" s="41"/>
    </row>
    <row r="2" spans="1:14" ht="41.45" customHeight="1" thickBot="1" x14ac:dyDescent="0.25">
      <c r="B2" s="64" t="s">
        <v>4</v>
      </c>
      <c r="C2" s="53"/>
      <c r="D2" s="83" t="s">
        <v>50</v>
      </c>
      <c r="E2" s="84"/>
      <c r="F2" s="40"/>
      <c r="G2" s="64" t="s">
        <v>4</v>
      </c>
      <c r="H2" s="83" t="s">
        <v>50</v>
      </c>
      <c r="I2" s="84"/>
      <c r="M2" s="41"/>
    </row>
    <row r="3" spans="1:14" s="54" customFormat="1" ht="43.5" thickBot="1" x14ac:dyDescent="0.25">
      <c r="A3" s="58" t="s">
        <v>0</v>
      </c>
      <c r="B3" s="55" t="s">
        <v>5</v>
      </c>
      <c r="C3" s="63" t="s">
        <v>53</v>
      </c>
      <c r="D3" s="55" t="s">
        <v>48</v>
      </c>
      <c r="E3" s="55" t="s">
        <v>49</v>
      </c>
      <c r="F3" s="58" t="s">
        <v>0</v>
      </c>
      <c r="G3" s="55" t="s">
        <v>5</v>
      </c>
      <c r="H3" s="55" t="s">
        <v>48</v>
      </c>
      <c r="I3" s="55" t="s">
        <v>49</v>
      </c>
      <c r="K3" s="74" t="s">
        <v>59</v>
      </c>
      <c r="L3" s="74"/>
      <c r="M3" s="41"/>
      <c r="N3" s="41"/>
    </row>
    <row r="4" spans="1:14" x14ac:dyDescent="0.2">
      <c r="A4" s="57">
        <v>40</v>
      </c>
      <c r="B4" s="42">
        <f>PARAMETROS!B2</f>
        <v>1307.8992483333334</v>
      </c>
      <c r="C4" s="43"/>
      <c r="D4" s="44">
        <f>IF(B4&lt;=PARAMETROS!F$9,PARAMETROS!F$9*PARAMETROS!F$4,B4*PARAMETROS!F$4)</f>
        <v>419.83565871500002</v>
      </c>
      <c r="E4" s="44">
        <f>IF(B4&lt;=PARAMETROS!F$9,PARAMETROS!F$9*PARAMETROS!F$2,B4*PARAMETROS!F$2)</f>
        <v>419.83565871500002</v>
      </c>
      <c r="F4" s="57">
        <v>40</v>
      </c>
      <c r="G4" s="42">
        <f>PARAMETROS!C2</f>
        <v>3610.4672754333328</v>
      </c>
      <c r="H4" s="45">
        <f>IF(G4&gt;=PARAMETROS!F$8,PARAMETROS!F$8*PARAMETROS!F$4,G4*PARAMETROS!F$4)</f>
        <v>1158.9599954140999</v>
      </c>
      <c r="I4" s="45">
        <f>IF(G4&gt;=PARAMETROS!F$8,PARAMETROS!F$8*PARAMETROS!F$2,G4*PARAMETROS!F$2)</f>
        <v>1158.9599954140999</v>
      </c>
      <c r="K4" s="75" t="s">
        <v>60</v>
      </c>
      <c r="L4" s="76">
        <v>0.32100000000000001</v>
      </c>
      <c r="M4" s="41"/>
    </row>
    <row r="5" spans="1:14" x14ac:dyDescent="0.2">
      <c r="A5" s="57">
        <v>39</v>
      </c>
      <c r="B5" s="42">
        <f>PRODUCT(B$4,A5)/A$4</f>
        <v>1275.2017671250001</v>
      </c>
      <c r="C5" s="43">
        <f>(A5/7*30)*$C$46</f>
        <v>1206.7714285714285</v>
      </c>
      <c r="D5" s="44">
        <f>IF(B5&lt;C5,C5*PARAMETROS!F$5,B5*PARAMETROS!F$5)</f>
        <v>409.33976724712505</v>
      </c>
      <c r="E5" s="44">
        <f>IF(B5&lt;C5,C5*PARAMETROS!F$3,B5*PARAMETROS!F$3)</f>
        <v>409.33976724712505</v>
      </c>
      <c r="F5" s="57">
        <v>39</v>
      </c>
      <c r="G5" s="42">
        <f>PRODUCT(G$4,F5)/F$4</f>
        <v>3520.2055935474991</v>
      </c>
      <c r="H5" s="45">
        <f>IF(G5&gt;=PARAMETROS!F$8,PARAMETROS!F$8*PARAMETROS!F$5,G5*PARAMETROS!F$5)</f>
        <v>1129.9859955287473</v>
      </c>
      <c r="I5" s="45">
        <f>IF(G5&gt;=PARAMETROS!F$8,PARAMETROS!F$8*PARAMETROS!F$3,G5*PARAMETROS!F$3)</f>
        <v>1129.9859955287473</v>
      </c>
      <c r="K5" s="75" t="s">
        <v>61</v>
      </c>
      <c r="L5" s="76">
        <v>0.32100000000000001</v>
      </c>
      <c r="M5" s="41"/>
    </row>
    <row r="6" spans="1:14" x14ac:dyDescent="0.2">
      <c r="A6" s="57">
        <v>38</v>
      </c>
      <c r="B6" s="42">
        <f>PRODUCT(B$4,A6)/A$4</f>
        <v>1242.5042859166667</v>
      </c>
      <c r="C6" s="43">
        <f>(A6/7*30)*$C$46</f>
        <v>1175.8285714285714</v>
      </c>
      <c r="D6" s="44">
        <f>IF(B6&lt;C6,C6*PARAMETROS!F$5,B6*PARAMETROS!F$5)</f>
        <v>398.84387577925003</v>
      </c>
      <c r="E6" s="44">
        <f>IF(B6&lt;C6,C6*PARAMETROS!F$3,B6*PARAMETROS!F$3)</f>
        <v>398.84387577925003</v>
      </c>
      <c r="F6" s="57">
        <v>38</v>
      </c>
      <c r="G6" s="42">
        <f>PRODUCT(G$4,F6)/F$4</f>
        <v>3429.9439116616659</v>
      </c>
      <c r="H6" s="45">
        <f>IF(G6&gt;=PARAMETROS!F$8,PARAMETROS!F$8*PARAMETROS!F$5,G6*PARAMETROS!F$5)</f>
        <v>1101.0119956433948</v>
      </c>
      <c r="I6" s="45">
        <f>IF(G6&gt;=PARAMETROS!F$8,PARAMETROS!F$8*PARAMETROS!F$3,G6*PARAMETROS!F$3)</f>
        <v>1101.0119956433948</v>
      </c>
      <c r="K6" s="75" t="s">
        <v>62</v>
      </c>
      <c r="L6" s="76">
        <v>0.32100000000000001</v>
      </c>
      <c r="M6" s="41"/>
    </row>
    <row r="7" spans="1:14" x14ac:dyDescent="0.2">
      <c r="A7" s="57">
        <v>37</v>
      </c>
      <c r="B7" s="42">
        <f t="shared" ref="B7:B43" si="0">PRODUCT(B$4,A7)/A$4</f>
        <v>1209.8068047083334</v>
      </c>
      <c r="C7" s="43">
        <f>(A7/7*30)*$C$46</f>
        <v>1144.8857142857141</v>
      </c>
      <c r="D7" s="44">
        <f>IF(B7&lt;C7,C7*PARAMETROS!F$5,B7*PARAMETROS!F$5)</f>
        <v>388.34798431137506</v>
      </c>
      <c r="E7" s="44">
        <f>IF(B7&lt;C7,C7*PARAMETROS!F$3,B7*PARAMETROS!F$3)</f>
        <v>388.34798431137506</v>
      </c>
      <c r="F7" s="57">
        <v>37</v>
      </c>
      <c r="G7" s="42">
        <f t="shared" ref="G7:G43" si="1">PRODUCT(G$4,F7)/F$4</f>
        <v>3339.6822297758326</v>
      </c>
      <c r="H7" s="45">
        <f>IF(G7&gt;=PARAMETROS!F$8,PARAMETROS!F$8*PARAMETROS!F$5,G7*PARAMETROS!F$5)</f>
        <v>1072.0379957580424</v>
      </c>
      <c r="I7" s="45">
        <f>IF(G7&gt;=PARAMETROS!F$8,PARAMETROS!F$8*PARAMETROS!F$3,G7*PARAMETROS!F$3)</f>
        <v>1072.0379957580424</v>
      </c>
      <c r="K7" s="75" t="s">
        <v>63</v>
      </c>
      <c r="L7" s="76">
        <v>0.32100000000000001</v>
      </c>
      <c r="M7" s="41"/>
    </row>
    <row r="8" spans="1:14" x14ac:dyDescent="0.2">
      <c r="A8" s="57">
        <v>36</v>
      </c>
      <c r="B8" s="42">
        <f t="shared" si="0"/>
        <v>1177.1093235000001</v>
      </c>
      <c r="C8" s="43">
        <f>(A8/7*30)*$C$46</f>
        <v>1113.9428571428573</v>
      </c>
      <c r="D8" s="44">
        <f>IF(B8&lt;C8,C8*PARAMETROS!F$5,B8*PARAMETROS!F$5)</f>
        <v>377.85209284350003</v>
      </c>
      <c r="E8" s="44">
        <f>IF(B8&lt;C8,C8*PARAMETROS!F$3,B8*PARAMETROS!F$3)</f>
        <v>377.85209284350003</v>
      </c>
      <c r="F8" s="57">
        <v>36</v>
      </c>
      <c r="G8" s="42">
        <f t="shared" si="1"/>
        <v>3249.4205478899994</v>
      </c>
      <c r="H8" s="45">
        <f>IF(G8&gt;=PARAMETROS!F$8,PARAMETROS!F$8*PARAMETROS!F$5,G8*PARAMETROS!F$5)</f>
        <v>1043.0639958726899</v>
      </c>
      <c r="I8" s="45">
        <f>IF(G8&gt;=PARAMETROS!F$8,PARAMETROS!F$8*PARAMETROS!F$3,G8*PARAMETROS!F$3)</f>
        <v>1043.0639958726899</v>
      </c>
      <c r="M8" s="41"/>
    </row>
    <row r="9" spans="1:14" x14ac:dyDescent="0.2">
      <c r="A9" s="57">
        <v>35</v>
      </c>
      <c r="B9" s="42">
        <f t="shared" si="0"/>
        <v>1144.4118422916667</v>
      </c>
      <c r="C9" s="43">
        <f t="shared" ref="C9:C43" si="2">(A9/7*30)*$C$46</f>
        <v>1083</v>
      </c>
      <c r="D9" s="44">
        <f>IF(B9&lt;C9,C9*PARAMETROS!F$5,B9*PARAMETROS!F$5)</f>
        <v>367.35620137562501</v>
      </c>
      <c r="E9" s="44">
        <f>IF(B9&lt;C9,C9*PARAMETROS!F$3,B9*PARAMETROS!F$3)</f>
        <v>367.35620137562501</v>
      </c>
      <c r="F9" s="57">
        <v>35</v>
      </c>
      <c r="G9" s="42">
        <f t="shared" si="1"/>
        <v>3159.1588660041662</v>
      </c>
      <c r="H9" s="45">
        <f>IF(G9&gt;=PARAMETROS!F$8,PARAMETROS!F$8*PARAMETROS!F$5,G9*PARAMETROS!F$5)</f>
        <v>1014.0899959873374</v>
      </c>
      <c r="I9" s="45">
        <f>IF(G9&gt;=PARAMETROS!F$8,PARAMETROS!F$8*PARAMETROS!F$3,G9*PARAMETROS!F$3)</f>
        <v>1014.0899959873374</v>
      </c>
      <c r="M9" s="41"/>
    </row>
    <row r="10" spans="1:14" x14ac:dyDescent="0.2">
      <c r="A10" s="57">
        <v>34</v>
      </c>
      <c r="B10" s="42">
        <f t="shared" si="0"/>
        <v>1111.7143610833334</v>
      </c>
      <c r="C10" s="43">
        <f t="shared" si="2"/>
        <v>1052.0571428571427</v>
      </c>
      <c r="D10" s="44">
        <f>IF(B10&lt;C10,C10*PARAMETROS!F$5,B10*PARAMETROS!F$5)</f>
        <v>356.86030990775004</v>
      </c>
      <c r="E10" s="44">
        <f>IF(B10&lt;C10,C10*PARAMETROS!F$3,B10*PARAMETROS!F$3)</f>
        <v>356.86030990775004</v>
      </c>
      <c r="F10" s="57">
        <v>34</v>
      </c>
      <c r="G10" s="42">
        <f t="shared" si="1"/>
        <v>3068.8971841183329</v>
      </c>
      <c r="H10" s="45">
        <f>IF(G10&gt;=PARAMETROS!F$8,PARAMETROS!F$8*PARAMETROS!F$5,G10*PARAMETROS!F$5)</f>
        <v>985.11599610198493</v>
      </c>
      <c r="I10" s="45">
        <f>IF(G10&gt;=PARAMETROS!F$8,PARAMETROS!F$8*PARAMETROS!F$3,G10*PARAMETROS!F$3)</f>
        <v>985.11599610198493</v>
      </c>
      <c r="M10" s="41"/>
    </row>
    <row r="11" spans="1:14" x14ac:dyDescent="0.2">
      <c r="A11" s="57">
        <v>33</v>
      </c>
      <c r="B11" s="42">
        <f t="shared" si="0"/>
        <v>1079.0168798750001</v>
      </c>
      <c r="C11" s="43">
        <f t="shared" si="2"/>
        <v>1021.1142857142858</v>
      </c>
      <c r="D11" s="44">
        <f>IF(B11&lt;C11,C11*PARAMETROS!F$5,B11*PARAMETROS!F$5)</f>
        <v>346.36441843987501</v>
      </c>
      <c r="E11" s="44">
        <f>IF(B11&lt;C11,C11*PARAMETROS!F$3,B11*PARAMETROS!F$3)</f>
        <v>346.36441843987501</v>
      </c>
      <c r="F11" s="57">
        <v>33</v>
      </c>
      <c r="G11" s="42">
        <f t="shared" si="1"/>
        <v>2978.6355022324997</v>
      </c>
      <c r="H11" s="45">
        <f>IF(G11&gt;=PARAMETROS!F$8,PARAMETROS!F$8*PARAMETROS!F$5,G11*PARAMETROS!F$5)</f>
        <v>956.14199621663238</v>
      </c>
      <c r="I11" s="45">
        <f>IF(G11&gt;=PARAMETROS!F$8,PARAMETROS!F$8*PARAMETROS!F$3,G11*PARAMETROS!F$3)</f>
        <v>956.14199621663238</v>
      </c>
      <c r="M11" s="41"/>
    </row>
    <row r="12" spans="1:14" x14ac:dyDescent="0.2">
      <c r="A12" s="57">
        <v>32</v>
      </c>
      <c r="B12" s="42">
        <f t="shared" si="0"/>
        <v>1046.3193986666668</v>
      </c>
      <c r="C12" s="43">
        <f t="shared" si="2"/>
        <v>990.17142857142846</v>
      </c>
      <c r="D12" s="44">
        <f>IF(B12&lt;C12,C12*PARAMETROS!F$5,B12*PARAMETROS!F$5)</f>
        <v>335.86852697200004</v>
      </c>
      <c r="E12" s="44">
        <f>IF(B12&lt;C12,C12*PARAMETROS!F$3,B12*PARAMETROS!F$3)</f>
        <v>335.86852697200004</v>
      </c>
      <c r="F12" s="57">
        <v>32</v>
      </c>
      <c r="G12" s="42">
        <f t="shared" si="1"/>
        <v>2888.3738203466664</v>
      </c>
      <c r="H12" s="45">
        <f>IF(G12&gt;=PARAMETROS!F$8,PARAMETROS!F$8*PARAMETROS!F$5,G12*PARAMETROS!F$5)</f>
        <v>927.16799633127994</v>
      </c>
      <c r="I12" s="45">
        <f>IF(G12&gt;=PARAMETROS!F$8,PARAMETROS!F$8*PARAMETROS!F$3,G12*PARAMETROS!F$3)</f>
        <v>927.16799633127994</v>
      </c>
      <c r="M12" s="41"/>
    </row>
    <row r="13" spans="1:14" x14ac:dyDescent="0.2">
      <c r="A13" s="57">
        <v>31</v>
      </c>
      <c r="B13" s="42">
        <f t="shared" si="0"/>
        <v>1013.6219174583333</v>
      </c>
      <c r="C13" s="43">
        <f t="shared" si="2"/>
        <v>959.2285714285714</v>
      </c>
      <c r="D13" s="44">
        <f>IF(B13&lt;C13,C13*PARAMETROS!F$5,B13*PARAMETROS!F$5)</f>
        <v>325.37263550412501</v>
      </c>
      <c r="E13" s="44">
        <f>IF(B13&lt;C13,C13*PARAMETROS!F$3,B13*PARAMETROS!F$3)</f>
        <v>325.37263550412501</v>
      </c>
      <c r="F13" s="57">
        <v>31</v>
      </c>
      <c r="G13" s="42">
        <f t="shared" si="1"/>
        <v>2798.1121384608332</v>
      </c>
      <c r="H13" s="45">
        <f>IF(G13&gt;=PARAMETROS!F$8,PARAMETROS!F$8*PARAMETROS!F$5,G13*PARAMETROS!F$5)</f>
        <v>898.1939964459275</v>
      </c>
      <c r="I13" s="45">
        <f>IF(G13&gt;=PARAMETROS!F$8,PARAMETROS!F$8*PARAMETROS!F$3,G13*PARAMETROS!F$3)</f>
        <v>898.1939964459275</v>
      </c>
      <c r="M13" s="41"/>
    </row>
    <row r="14" spans="1:14" x14ac:dyDescent="0.2">
      <c r="A14" s="57">
        <v>30</v>
      </c>
      <c r="B14" s="42">
        <f t="shared" si="0"/>
        <v>980.92443624999999</v>
      </c>
      <c r="C14" s="43">
        <f t="shared" si="2"/>
        <v>928.28571428571411</v>
      </c>
      <c r="D14" s="44">
        <f>IF(B14&lt;C14,C14*PARAMETROS!F$5,B14*PARAMETROS!F$5)</f>
        <v>314.87674403624999</v>
      </c>
      <c r="E14" s="44">
        <f>IF(B14&lt;C14,C14*PARAMETROS!F$3,B14*PARAMETROS!F$3)</f>
        <v>314.87674403624999</v>
      </c>
      <c r="F14" s="57">
        <v>30</v>
      </c>
      <c r="G14" s="42">
        <f t="shared" si="1"/>
        <v>2707.850456575</v>
      </c>
      <c r="H14" s="45">
        <f>IF(G14&gt;=PARAMETROS!F$8,PARAMETROS!F$8*PARAMETROS!F$5,G14*PARAMETROS!F$5)</f>
        <v>869.21999656057505</v>
      </c>
      <c r="I14" s="45">
        <f>IF(G14&gt;=PARAMETROS!F$8,PARAMETROS!F$8*PARAMETROS!F$3,G14*PARAMETROS!F$3)</f>
        <v>869.21999656057505</v>
      </c>
      <c r="M14" s="41"/>
    </row>
    <row r="15" spans="1:14" x14ac:dyDescent="0.2">
      <c r="A15" s="57">
        <v>29</v>
      </c>
      <c r="B15" s="42">
        <f t="shared" si="0"/>
        <v>948.22695504166677</v>
      </c>
      <c r="C15" s="43">
        <f t="shared" si="2"/>
        <v>897.34285714285716</v>
      </c>
      <c r="D15" s="44">
        <f>IF(B15&lt;C15,C15*PARAMETROS!F$5,B15*PARAMETROS!F$5)</f>
        <v>304.38085256837502</v>
      </c>
      <c r="E15" s="44">
        <f>IF(B15&lt;C15,C15*PARAMETROS!F$3,B15*PARAMETROS!F$3)</f>
        <v>304.38085256837502</v>
      </c>
      <c r="F15" s="57">
        <v>29</v>
      </c>
      <c r="G15" s="42">
        <f t="shared" si="1"/>
        <v>2617.5887746891663</v>
      </c>
      <c r="H15" s="45">
        <f>IF(G15&gt;=PARAMETROS!F$8,PARAMETROS!F$8*PARAMETROS!F$5,G15*PARAMETROS!F$5)</f>
        <v>840.24599667522239</v>
      </c>
      <c r="I15" s="45">
        <f>IF(G15&gt;=PARAMETROS!F$8,PARAMETROS!F$8*PARAMETROS!F$3,G15*PARAMETROS!F$3)</f>
        <v>840.24599667522239</v>
      </c>
      <c r="M15" s="41"/>
    </row>
    <row r="16" spans="1:14" x14ac:dyDescent="0.2">
      <c r="A16" s="57">
        <v>28</v>
      </c>
      <c r="B16" s="42">
        <f t="shared" si="0"/>
        <v>915.52947383333344</v>
      </c>
      <c r="C16" s="43">
        <f t="shared" si="2"/>
        <v>866.4</v>
      </c>
      <c r="D16" s="44">
        <f>IF(B16&lt;C16,C16*PARAMETROS!F$5,B16*PARAMETROS!F$5)</f>
        <v>293.88496110050005</v>
      </c>
      <c r="E16" s="44">
        <f>IF(B16&lt;C16,C16*PARAMETROS!F$3,B16*PARAMETROS!F$3)</f>
        <v>293.88496110050005</v>
      </c>
      <c r="F16" s="57">
        <v>28</v>
      </c>
      <c r="G16" s="42">
        <f t="shared" si="1"/>
        <v>2527.327092803333</v>
      </c>
      <c r="H16" s="45">
        <f>IF(G16&gt;=PARAMETROS!F$8,PARAMETROS!F$8*PARAMETROS!F$5,G16*PARAMETROS!F$5)</f>
        <v>811.27199678986995</v>
      </c>
      <c r="I16" s="45">
        <f>IF(G16&gt;=PARAMETROS!F$8,PARAMETROS!F$8*PARAMETROS!F$3,G16*PARAMETROS!F$3)</f>
        <v>811.27199678986995</v>
      </c>
      <c r="M16" s="41"/>
    </row>
    <row r="17" spans="1:13" x14ac:dyDescent="0.2">
      <c r="A17" s="57">
        <v>27</v>
      </c>
      <c r="B17" s="42">
        <f t="shared" si="0"/>
        <v>882.831992625</v>
      </c>
      <c r="C17" s="43">
        <f t="shared" si="2"/>
        <v>835.45714285714291</v>
      </c>
      <c r="D17" s="44">
        <f>IF(B17&lt;C17,C17*PARAMETROS!F$5,B17*PARAMETROS!F$5)</f>
        <v>283.38906963262502</v>
      </c>
      <c r="E17" s="44">
        <f>IF(B17&lt;C17,C17*PARAMETROS!F$3,B17*PARAMETROS!F$3)</f>
        <v>283.38906963262502</v>
      </c>
      <c r="F17" s="57">
        <v>27</v>
      </c>
      <c r="G17" s="42">
        <f t="shared" si="1"/>
        <v>2437.0654109174998</v>
      </c>
      <c r="H17" s="45">
        <f>IF(G17&gt;=PARAMETROS!F$8,PARAMETROS!F$8*PARAMETROS!F$5,G17*PARAMETROS!F$5)</f>
        <v>782.29799690451739</v>
      </c>
      <c r="I17" s="45">
        <f>IF(G17&gt;=PARAMETROS!F$8,PARAMETROS!F$8*PARAMETROS!F$3,G17*PARAMETROS!F$3)</f>
        <v>782.29799690451739</v>
      </c>
      <c r="M17" s="41"/>
    </row>
    <row r="18" spans="1:13" x14ac:dyDescent="0.2">
      <c r="A18" s="57">
        <v>26</v>
      </c>
      <c r="B18" s="42">
        <f t="shared" si="0"/>
        <v>850.13451141666667</v>
      </c>
      <c r="C18" s="43">
        <f t="shared" si="2"/>
        <v>804.51428571428573</v>
      </c>
      <c r="D18" s="44">
        <f>IF(B18&lt;C18,C18*PARAMETROS!F$5,B18*PARAMETROS!F$5)</f>
        <v>272.89317816475</v>
      </c>
      <c r="E18" s="44">
        <f>IF(B18&lt;C18,C18*PARAMETROS!F$3,B18*PARAMETROS!F$3)</f>
        <v>272.89317816475</v>
      </c>
      <c r="F18" s="57">
        <v>26</v>
      </c>
      <c r="G18" s="42">
        <f t="shared" si="1"/>
        <v>2346.8037290316665</v>
      </c>
      <c r="H18" s="45">
        <f>IF(G18&gt;=PARAMETROS!F$8,PARAMETROS!F$8*PARAMETROS!F$5,G18*PARAMETROS!F$5)</f>
        <v>753.32399701916495</v>
      </c>
      <c r="I18" s="45">
        <f>IF(G18&gt;=PARAMETROS!F$8,PARAMETROS!F$8*PARAMETROS!F$3,G18*PARAMETROS!F$3)</f>
        <v>753.32399701916495</v>
      </c>
      <c r="M18" s="41"/>
    </row>
    <row r="19" spans="1:13" x14ac:dyDescent="0.2">
      <c r="A19" s="57">
        <v>25</v>
      </c>
      <c r="B19" s="42">
        <f t="shared" si="0"/>
        <v>817.43703020833334</v>
      </c>
      <c r="C19" s="43">
        <f t="shared" si="2"/>
        <v>773.57142857142867</v>
      </c>
      <c r="D19" s="44">
        <f>IF(B19&lt;C19,C19*PARAMETROS!F$5,B19*PARAMETROS!F$5)</f>
        <v>262.39728669687503</v>
      </c>
      <c r="E19" s="44">
        <f>IF(B19&lt;C19,C19*PARAMETROS!F$3,B19*PARAMETROS!F$3)</f>
        <v>262.39728669687503</v>
      </c>
      <c r="F19" s="57">
        <v>25</v>
      </c>
      <c r="G19" s="42">
        <f t="shared" si="1"/>
        <v>2256.5420471458328</v>
      </c>
      <c r="H19" s="45">
        <f>IF(G19&gt;=PARAMETROS!F$8,PARAMETROS!F$8*PARAMETROS!F$5,G19*PARAMETROS!F$5)</f>
        <v>724.34999713381239</v>
      </c>
      <c r="I19" s="45">
        <f>IF(G19&gt;=PARAMETROS!F$8,PARAMETROS!F$8*PARAMETROS!F$3,G19*PARAMETROS!F$3)</f>
        <v>724.34999713381239</v>
      </c>
      <c r="M19" s="41"/>
    </row>
    <row r="20" spans="1:13" x14ac:dyDescent="0.2">
      <c r="A20" s="57">
        <v>24</v>
      </c>
      <c r="B20" s="42">
        <f t="shared" si="0"/>
        <v>784.73954900000012</v>
      </c>
      <c r="C20" s="43">
        <f t="shared" si="2"/>
        <v>742.62857142857138</v>
      </c>
      <c r="D20" s="44">
        <f>IF(B20&lt;C20,C20*PARAMETROS!F$5,B20*PARAMETROS!F$5)</f>
        <v>251.90139522900006</v>
      </c>
      <c r="E20" s="44">
        <f>IF(B20&lt;C20,C20*PARAMETROS!F$3,B20*PARAMETROS!F$3)</f>
        <v>251.90139522900006</v>
      </c>
      <c r="F20" s="57">
        <v>24</v>
      </c>
      <c r="G20" s="42">
        <f t="shared" si="1"/>
        <v>2166.2803652599996</v>
      </c>
      <c r="H20" s="45">
        <f>IF(G20&gt;=PARAMETROS!F$8,PARAMETROS!F$8*PARAMETROS!F$5,G20*PARAMETROS!F$5)</f>
        <v>695.37599724845984</v>
      </c>
      <c r="I20" s="45">
        <f>IF(G20&gt;=PARAMETROS!F$8,PARAMETROS!F$8*PARAMETROS!F$3,G20*PARAMETROS!F$3)</f>
        <v>695.37599724845984</v>
      </c>
      <c r="M20" s="41"/>
    </row>
    <row r="21" spans="1:13" x14ac:dyDescent="0.2">
      <c r="A21" s="57">
        <v>23</v>
      </c>
      <c r="B21" s="42">
        <f t="shared" si="0"/>
        <v>752.04206779166668</v>
      </c>
      <c r="C21" s="43">
        <f t="shared" si="2"/>
        <v>711.6857142857142</v>
      </c>
      <c r="D21" s="44">
        <f>IF(B21&lt;C21,C21*PARAMETROS!F$5,B21*PARAMETROS!F$5)</f>
        <v>241.405503761125</v>
      </c>
      <c r="E21" s="44">
        <f>IF(B21&lt;C21,C21*PARAMETROS!F$3,B21*PARAMETROS!F$3)</f>
        <v>241.405503761125</v>
      </c>
      <c r="F21" s="57">
        <v>23</v>
      </c>
      <c r="G21" s="42">
        <f t="shared" si="1"/>
        <v>2076.0186833741664</v>
      </c>
      <c r="H21" s="45">
        <f>IF(G21&gt;=PARAMETROS!F$8,PARAMETROS!F$8*PARAMETROS!F$5,G21*PARAMETROS!F$5)</f>
        <v>666.4019973631074</v>
      </c>
      <c r="I21" s="45">
        <f>IF(G21&gt;=PARAMETROS!F$8,PARAMETROS!F$8*PARAMETROS!F$3,G21*PARAMETROS!F$3)</f>
        <v>666.4019973631074</v>
      </c>
      <c r="M21" s="41"/>
    </row>
    <row r="22" spans="1:13" x14ac:dyDescent="0.2">
      <c r="A22" s="57">
        <v>22</v>
      </c>
      <c r="B22" s="42">
        <f t="shared" si="0"/>
        <v>719.34458658333335</v>
      </c>
      <c r="C22" s="43">
        <f t="shared" si="2"/>
        <v>680.74285714285702</v>
      </c>
      <c r="D22" s="44">
        <f>IF(B22&lt;C22,C22*PARAMETROS!F$5,B22*PARAMETROS!F$5)</f>
        <v>230.90961229325001</v>
      </c>
      <c r="E22" s="44">
        <f>IF(B22&lt;C22,C22*PARAMETROS!F$3,B22*PARAMETROS!F$3)</f>
        <v>230.90961229325001</v>
      </c>
      <c r="F22" s="57">
        <v>22</v>
      </c>
      <c r="G22" s="42">
        <f t="shared" si="1"/>
        <v>1985.7570014883331</v>
      </c>
      <c r="H22" s="45">
        <f>IF(G22&gt;=PARAMETROS!F$8,PARAMETROS!F$8*PARAMETROS!F$5,G22*PARAMETROS!F$5)</f>
        <v>637.42799747775496</v>
      </c>
      <c r="I22" s="45">
        <f>IF(G22&gt;=PARAMETROS!F$8,PARAMETROS!F$8*PARAMETROS!F$3,G22*PARAMETROS!F$3)</f>
        <v>637.42799747775496</v>
      </c>
      <c r="M22" s="41"/>
    </row>
    <row r="23" spans="1:13" x14ac:dyDescent="0.2">
      <c r="A23" s="57">
        <v>21</v>
      </c>
      <c r="B23" s="42">
        <f t="shared" si="0"/>
        <v>686.64710537500002</v>
      </c>
      <c r="C23" s="43">
        <f t="shared" si="2"/>
        <v>649.79999999999995</v>
      </c>
      <c r="D23" s="44">
        <f>IF(B23&lt;C23,C23*PARAMETROS!F$5,B23*PARAMETROS!F$5)</f>
        <v>220.41372082537501</v>
      </c>
      <c r="E23" s="44">
        <f>IF(B23&lt;C23,C23*PARAMETROS!F$3,B23*PARAMETROS!F$3)</f>
        <v>220.41372082537501</v>
      </c>
      <c r="F23" s="57">
        <v>21</v>
      </c>
      <c r="G23" s="42">
        <f t="shared" si="1"/>
        <v>1895.4953196024999</v>
      </c>
      <c r="H23" s="45">
        <f>IF(G23&gt;=PARAMETROS!F$8,PARAMETROS!F$8*PARAMETROS!F$5,G23*PARAMETROS!F$5)</f>
        <v>608.45399759240252</v>
      </c>
      <c r="I23" s="45">
        <f>IF(G23&gt;=PARAMETROS!F$8,PARAMETROS!F$8*PARAMETROS!F$3,G23*PARAMETROS!F$3)</f>
        <v>608.45399759240252</v>
      </c>
      <c r="M23" s="41"/>
    </row>
    <row r="24" spans="1:13" x14ac:dyDescent="0.2">
      <c r="A24" s="57">
        <v>20</v>
      </c>
      <c r="B24" s="42">
        <f t="shared" si="0"/>
        <v>653.94962416666669</v>
      </c>
      <c r="C24" s="43">
        <f t="shared" si="2"/>
        <v>618.85714285714289</v>
      </c>
      <c r="D24" s="44">
        <f>IF(B24&lt;C24,C24*PARAMETROS!F$5,B24*PARAMETROS!F$5)</f>
        <v>209.91782935750001</v>
      </c>
      <c r="E24" s="44">
        <f>IF(B24&lt;C24,C24*PARAMETROS!F$3,B24*PARAMETROS!F$3)</f>
        <v>209.91782935750001</v>
      </c>
      <c r="F24" s="57">
        <v>20</v>
      </c>
      <c r="G24" s="42">
        <f t="shared" si="1"/>
        <v>1805.2336377166662</v>
      </c>
      <c r="H24" s="45">
        <f>IF(G24&gt;=PARAMETROS!F$8,PARAMETROS!F$8*PARAMETROS!F$5,G24*PARAMETROS!F$5)</f>
        <v>579.47999770704985</v>
      </c>
      <c r="I24" s="45">
        <f>IF(G24&gt;=PARAMETROS!F$8,PARAMETROS!F$8*PARAMETROS!F$3,G24*PARAMETROS!F$3)</f>
        <v>579.47999770704985</v>
      </c>
      <c r="M24" s="41"/>
    </row>
    <row r="25" spans="1:13" x14ac:dyDescent="0.2">
      <c r="A25" s="57">
        <v>19</v>
      </c>
      <c r="B25" s="42">
        <f t="shared" si="0"/>
        <v>621.25214295833337</v>
      </c>
      <c r="C25" s="43">
        <f t="shared" si="2"/>
        <v>587.91428571428571</v>
      </c>
      <c r="D25" s="44">
        <f>IF(B25&lt;C25,C25*PARAMETROS!F$5,B25*PARAMETROS!F$5)</f>
        <v>199.42193788962501</v>
      </c>
      <c r="E25" s="44">
        <f>IF(B25&lt;C25,C25*PARAMETROS!F$3,B25*PARAMETROS!F$3)</f>
        <v>199.42193788962501</v>
      </c>
      <c r="F25" s="57">
        <v>19</v>
      </c>
      <c r="G25" s="42">
        <f t="shared" si="1"/>
        <v>1714.9719558308329</v>
      </c>
      <c r="H25" s="45">
        <f>IF(G25&gt;=PARAMETROS!F$8,PARAMETROS!F$8*PARAMETROS!F$5,G25*PARAMETROS!F$5)</f>
        <v>550.50599782169741</v>
      </c>
      <c r="I25" s="45">
        <f>IF(G25&gt;=PARAMETROS!F$8,PARAMETROS!F$8*PARAMETROS!F$3,G25*PARAMETROS!F$3)</f>
        <v>550.50599782169741</v>
      </c>
      <c r="M25" s="41"/>
    </row>
    <row r="26" spans="1:13" x14ac:dyDescent="0.2">
      <c r="A26" s="57">
        <v>18</v>
      </c>
      <c r="B26" s="42">
        <f t="shared" si="0"/>
        <v>588.55466175000004</v>
      </c>
      <c r="C26" s="43">
        <f t="shared" si="2"/>
        <v>556.97142857142865</v>
      </c>
      <c r="D26" s="44">
        <f>IF(B26&lt;C26,C26*PARAMETROS!F$5,B26*PARAMETROS!F$5)</f>
        <v>188.92604642175002</v>
      </c>
      <c r="E26" s="44">
        <f>IF(B26&lt;C26,C26*PARAMETROS!F$3,B26*PARAMETROS!F$3)</f>
        <v>188.92604642175002</v>
      </c>
      <c r="F26" s="57">
        <v>18</v>
      </c>
      <c r="G26" s="42">
        <f t="shared" si="1"/>
        <v>1624.7102739449997</v>
      </c>
      <c r="H26" s="45">
        <f>IF(G26&gt;=PARAMETROS!F$8,PARAMETROS!F$8*PARAMETROS!F$5,G26*PARAMETROS!F$5)</f>
        <v>521.53199793634496</v>
      </c>
      <c r="I26" s="45">
        <f>IF(G26&gt;=PARAMETROS!F$8,PARAMETROS!F$8*PARAMETROS!F$3,G26*PARAMETROS!F$3)</f>
        <v>521.53199793634496</v>
      </c>
      <c r="M26" s="41"/>
    </row>
    <row r="27" spans="1:13" x14ac:dyDescent="0.2">
      <c r="A27" s="57">
        <v>17</v>
      </c>
      <c r="B27" s="42">
        <f t="shared" si="0"/>
        <v>555.85718054166671</v>
      </c>
      <c r="C27" s="43">
        <f t="shared" si="2"/>
        <v>526.02857142857135</v>
      </c>
      <c r="D27" s="44">
        <f>IF(B27&lt;C27,C27*PARAMETROS!F$5,B27*PARAMETROS!F$5)</f>
        <v>178.43015495387502</v>
      </c>
      <c r="E27" s="44">
        <f>IF(B27&lt;C27,C27*PARAMETROS!F$3,B27*PARAMETROS!F$3)</f>
        <v>178.43015495387502</v>
      </c>
      <c r="F27" s="57">
        <v>17</v>
      </c>
      <c r="G27" s="42">
        <f t="shared" si="1"/>
        <v>1534.4485920591665</v>
      </c>
      <c r="H27" s="45">
        <f>IF(G27&gt;=PARAMETROS!F$8,PARAMETROS!F$8*PARAMETROS!F$5,G27*PARAMETROS!F$5)</f>
        <v>492.55799805099247</v>
      </c>
      <c r="I27" s="45">
        <f>IF(G27&gt;=PARAMETROS!F$8,PARAMETROS!F$8*PARAMETROS!F$3,G27*PARAMETROS!F$3)</f>
        <v>492.55799805099247</v>
      </c>
      <c r="M27" s="41"/>
    </row>
    <row r="28" spans="1:13" x14ac:dyDescent="0.2">
      <c r="A28" s="57">
        <v>16</v>
      </c>
      <c r="B28" s="42">
        <f t="shared" si="0"/>
        <v>523.15969933333338</v>
      </c>
      <c r="C28" s="43">
        <f t="shared" si="2"/>
        <v>495.08571428571423</v>
      </c>
      <c r="D28" s="44">
        <f>IF(B28&lt;C28,C28*PARAMETROS!F$5,B28*PARAMETROS!F$5)</f>
        <v>167.93426348600002</v>
      </c>
      <c r="E28" s="44">
        <f>IF(B28&lt;C28,C28*PARAMETROS!F$3,B28*PARAMETROS!F$3)</f>
        <v>167.93426348600002</v>
      </c>
      <c r="F28" s="57">
        <v>16</v>
      </c>
      <c r="G28" s="42">
        <f t="shared" si="1"/>
        <v>1444.1869101733332</v>
      </c>
      <c r="H28" s="45">
        <f>IF(G28&gt;=PARAMETROS!F$8,PARAMETROS!F$8*PARAMETROS!F$5,G28*PARAMETROS!F$5)</f>
        <v>463.58399816563997</v>
      </c>
      <c r="I28" s="45">
        <f>IF(G28&gt;=PARAMETROS!F$8,PARAMETROS!F$8*PARAMETROS!F$3,G28*PARAMETROS!F$3)</f>
        <v>463.58399816563997</v>
      </c>
      <c r="M28" s="41"/>
    </row>
    <row r="29" spans="1:13" x14ac:dyDescent="0.2">
      <c r="A29" s="57">
        <v>15</v>
      </c>
      <c r="B29" s="42">
        <f t="shared" si="0"/>
        <v>490.46221812499999</v>
      </c>
      <c r="C29" s="43">
        <f t="shared" si="2"/>
        <v>464.14285714285705</v>
      </c>
      <c r="D29" s="44">
        <f>IF(B29&lt;C29,C29*PARAMETROS!F$5,B29*PARAMETROS!F$5)</f>
        <v>157.43837201812499</v>
      </c>
      <c r="E29" s="44">
        <f>IF(B29&lt;C29,C29*PARAMETROS!F$3,B29*PARAMETROS!F$3)</f>
        <v>157.43837201812499</v>
      </c>
      <c r="F29" s="57">
        <v>15</v>
      </c>
      <c r="G29" s="42">
        <f t="shared" si="1"/>
        <v>1353.9252282875</v>
      </c>
      <c r="H29" s="45">
        <f>IF(G29&gt;=PARAMETROS!F$8,PARAMETROS!F$8*PARAMETROS!F$5,G29*PARAMETROS!F$5)</f>
        <v>434.60999828028753</v>
      </c>
      <c r="I29" s="45">
        <f>IF(G29&gt;=PARAMETROS!F$8,PARAMETROS!F$8*PARAMETROS!F$3,G29*PARAMETROS!F$3)</f>
        <v>434.60999828028753</v>
      </c>
      <c r="M29" s="41"/>
    </row>
    <row r="30" spans="1:13" x14ac:dyDescent="0.2">
      <c r="A30" s="57">
        <v>14</v>
      </c>
      <c r="B30" s="42">
        <f t="shared" si="0"/>
        <v>457.76473691666672</v>
      </c>
      <c r="C30" s="43">
        <f t="shared" si="2"/>
        <v>433.2</v>
      </c>
      <c r="D30" s="44">
        <f>IF(B30&lt;C30,C30*PARAMETROS!F$5,B30*PARAMETROS!F$5)</f>
        <v>146.94248055025002</v>
      </c>
      <c r="E30" s="44">
        <f>IF(B30&lt;C30,C30*PARAMETROS!F$3,B30*PARAMETROS!F$3)</f>
        <v>146.94248055025002</v>
      </c>
      <c r="F30" s="57">
        <v>14</v>
      </c>
      <c r="G30" s="42">
        <f t="shared" si="1"/>
        <v>1263.6635464016665</v>
      </c>
      <c r="H30" s="45">
        <f>IF(G30&gt;=PARAMETROS!F$8,PARAMETROS!F$8*PARAMETROS!F$5,G30*PARAMETROS!F$5)</f>
        <v>405.63599839493497</v>
      </c>
      <c r="I30" s="45">
        <f>IF(G30&gt;=PARAMETROS!F$8,PARAMETROS!F$8*PARAMETROS!F$3,G30*PARAMETROS!F$3)</f>
        <v>405.63599839493497</v>
      </c>
      <c r="M30" s="41"/>
    </row>
    <row r="31" spans="1:13" x14ac:dyDescent="0.2">
      <c r="A31" s="57">
        <v>13</v>
      </c>
      <c r="B31" s="42">
        <f t="shared" si="0"/>
        <v>425.06725570833333</v>
      </c>
      <c r="C31" s="43">
        <f t="shared" si="2"/>
        <v>402.25714285714287</v>
      </c>
      <c r="D31" s="44">
        <f>IF(B31&lt;C31,C31*PARAMETROS!F$5,B31*PARAMETROS!F$5)</f>
        <v>136.446589082375</v>
      </c>
      <c r="E31" s="44">
        <f>IF(B31&lt;C31,C31*PARAMETROS!F$3,B31*PARAMETROS!F$3)</f>
        <v>136.446589082375</v>
      </c>
      <c r="F31" s="57">
        <v>13</v>
      </c>
      <c r="G31" s="42">
        <f t="shared" si="1"/>
        <v>1173.4018645158333</v>
      </c>
      <c r="H31" s="45">
        <f>IF(G31&gt;=PARAMETROS!F$8,PARAMETROS!F$8*PARAMETROS!F$5,G31*PARAMETROS!F$5)</f>
        <v>376.66199850958247</v>
      </c>
      <c r="I31" s="45">
        <f>IF(G31&gt;=PARAMETROS!F$8,PARAMETROS!F$8*PARAMETROS!F$3,G31*PARAMETROS!F$3)</f>
        <v>376.66199850958247</v>
      </c>
      <c r="M31" s="41"/>
    </row>
    <row r="32" spans="1:13" x14ac:dyDescent="0.2">
      <c r="A32" s="57">
        <v>12</v>
      </c>
      <c r="B32" s="42">
        <f t="shared" si="0"/>
        <v>392.36977450000006</v>
      </c>
      <c r="C32" s="43">
        <f t="shared" si="2"/>
        <v>371.31428571428569</v>
      </c>
      <c r="D32" s="44">
        <f>IF(B32&lt;C32,C32*PARAMETROS!F$5,B32*PARAMETROS!F$5)</f>
        <v>125.95069761450003</v>
      </c>
      <c r="E32" s="44">
        <f>IF(B32&lt;C32,C32*PARAMETROS!F$3,B32*PARAMETROS!F$3)</f>
        <v>125.95069761450003</v>
      </c>
      <c r="F32" s="57">
        <v>12</v>
      </c>
      <c r="G32" s="42">
        <f t="shared" si="1"/>
        <v>1083.1401826299998</v>
      </c>
      <c r="H32" s="45">
        <f>IF(G32&gt;=PARAMETROS!F$8,PARAMETROS!F$8*PARAMETROS!F$5,G32*PARAMETROS!F$5)</f>
        <v>347.68799862422992</v>
      </c>
      <c r="I32" s="45">
        <f>IF(G32&gt;=PARAMETROS!F$8,PARAMETROS!F$8*PARAMETROS!F$3,G32*PARAMETROS!F$3)</f>
        <v>347.68799862422992</v>
      </c>
      <c r="M32" s="41"/>
    </row>
    <row r="33" spans="1:13" x14ac:dyDescent="0.2">
      <c r="A33" s="57">
        <v>11</v>
      </c>
      <c r="B33" s="42">
        <f t="shared" si="0"/>
        <v>359.67229329166668</v>
      </c>
      <c r="C33" s="43">
        <f t="shared" si="2"/>
        <v>340.37142857142851</v>
      </c>
      <c r="D33" s="44">
        <f>IF(B33&lt;C33,C33*PARAMETROS!F$5,B33*PARAMETROS!F$5)</f>
        <v>115.454806146625</v>
      </c>
      <c r="E33" s="44">
        <f>IF(B33&lt;C33,C33*PARAMETROS!F$3,B33*PARAMETROS!F$3)</f>
        <v>115.454806146625</v>
      </c>
      <c r="F33" s="57">
        <v>11</v>
      </c>
      <c r="G33" s="42">
        <f t="shared" si="1"/>
        <v>992.87850074416656</v>
      </c>
      <c r="H33" s="45">
        <f>IF(G33&gt;=PARAMETROS!F$8,PARAMETROS!F$8*PARAMETROS!F$5,G33*PARAMETROS!F$5)</f>
        <v>318.71399873887748</v>
      </c>
      <c r="I33" s="45">
        <f>IF(G33&gt;=PARAMETROS!F$8,PARAMETROS!F$8*PARAMETROS!F$3,G33*PARAMETROS!F$3)</f>
        <v>318.71399873887748</v>
      </c>
      <c r="M33" s="41"/>
    </row>
    <row r="34" spans="1:13" x14ac:dyDescent="0.2">
      <c r="A34" s="57">
        <v>10</v>
      </c>
      <c r="B34" s="42">
        <f t="shared" si="0"/>
        <v>326.97481208333335</v>
      </c>
      <c r="C34" s="43">
        <f t="shared" si="2"/>
        <v>309.42857142857144</v>
      </c>
      <c r="D34" s="44">
        <f>IF(B34&lt;C34,C34*PARAMETROS!F$5,B34*PARAMETROS!F$5)</f>
        <v>104.95891467875001</v>
      </c>
      <c r="E34" s="44">
        <f>IF(B34&lt;C34,C34*PARAMETROS!F$3,B34*PARAMETROS!F$3)</f>
        <v>104.95891467875001</v>
      </c>
      <c r="F34" s="57">
        <v>10</v>
      </c>
      <c r="G34" s="42">
        <f t="shared" si="1"/>
        <v>902.61681885833309</v>
      </c>
      <c r="H34" s="45">
        <f>IF(G34&gt;=PARAMETROS!F$8,PARAMETROS!F$8*PARAMETROS!F$5,G34*PARAMETROS!F$5)</f>
        <v>289.73999885352492</v>
      </c>
      <c r="I34" s="45">
        <f>IF(G34&gt;=PARAMETROS!F$8,PARAMETROS!F$8*PARAMETROS!F$3,G34*PARAMETROS!F$3)</f>
        <v>289.73999885352492</v>
      </c>
      <c r="M34" s="41"/>
    </row>
    <row r="35" spans="1:13" x14ac:dyDescent="0.2">
      <c r="A35" s="57">
        <v>9</v>
      </c>
      <c r="B35" s="42">
        <f t="shared" si="0"/>
        <v>294.27733087500002</v>
      </c>
      <c r="C35" s="43">
        <f t="shared" si="2"/>
        <v>278.48571428571432</v>
      </c>
      <c r="D35" s="44">
        <f>IF(B35&lt;C35,C35*PARAMETROS!F$5,B35*PARAMETROS!F$5)</f>
        <v>94.463023210875008</v>
      </c>
      <c r="E35" s="44">
        <f>IF(B35&lt;C35,C35*PARAMETROS!F$3,B35*PARAMETROS!F$3)</f>
        <v>94.463023210875008</v>
      </c>
      <c r="F35" s="57">
        <v>9</v>
      </c>
      <c r="G35" s="42">
        <f t="shared" si="1"/>
        <v>812.35513697249985</v>
      </c>
      <c r="H35" s="45">
        <f>IF(G35&gt;=PARAMETROS!F$8,PARAMETROS!F$8*PARAMETROS!F$5,G35*PARAMETROS!F$5)</f>
        <v>260.76599896817248</v>
      </c>
      <c r="I35" s="45">
        <f>IF(G35&gt;=PARAMETROS!F$8,PARAMETROS!F$8*PARAMETROS!F$3,G35*PARAMETROS!F$3)</f>
        <v>260.76599896817248</v>
      </c>
      <c r="M35" s="41"/>
    </row>
    <row r="36" spans="1:13" x14ac:dyDescent="0.2">
      <c r="A36" s="57">
        <v>8</v>
      </c>
      <c r="B36" s="42">
        <f t="shared" si="0"/>
        <v>261.57984966666669</v>
      </c>
      <c r="C36" s="43">
        <f t="shared" si="2"/>
        <v>247.54285714285712</v>
      </c>
      <c r="D36" s="44">
        <f>IF(B36&lt;C36,C36*PARAMETROS!F$5,B36*PARAMETROS!F$5)</f>
        <v>83.96713174300001</v>
      </c>
      <c r="E36" s="44">
        <f>IF(B36&lt;C36,C36*PARAMETROS!F$3,B36*PARAMETROS!F$3)</f>
        <v>83.96713174300001</v>
      </c>
      <c r="F36" s="57">
        <v>8</v>
      </c>
      <c r="G36" s="42">
        <f t="shared" si="1"/>
        <v>722.09345508666661</v>
      </c>
      <c r="H36" s="45">
        <f>IF(G36&gt;=PARAMETROS!F$8,PARAMETROS!F$8*PARAMETROS!F$5,G36*PARAMETROS!F$5)</f>
        <v>231.79199908281998</v>
      </c>
      <c r="I36" s="45">
        <f>IF(G36&gt;=PARAMETROS!F$8,PARAMETROS!F$8*PARAMETROS!F$3,G36*PARAMETROS!F$3)</f>
        <v>231.79199908281998</v>
      </c>
      <c r="M36" s="41"/>
    </row>
    <row r="37" spans="1:13" x14ac:dyDescent="0.2">
      <c r="A37" s="57">
        <v>7</v>
      </c>
      <c r="B37" s="42">
        <f t="shared" si="0"/>
        <v>228.88236845833336</v>
      </c>
      <c r="C37" s="43">
        <f t="shared" si="2"/>
        <v>216.6</v>
      </c>
      <c r="D37" s="44">
        <f>IF(B37&lt;C37,C37*PARAMETROS!F$5,B37*PARAMETROS!F$5)</f>
        <v>73.471240275125012</v>
      </c>
      <c r="E37" s="44">
        <f>IF(B37&lt;C37,C37*PARAMETROS!F$3,B37*PARAMETROS!F$3)</f>
        <v>73.471240275125012</v>
      </c>
      <c r="F37" s="57">
        <v>7</v>
      </c>
      <c r="G37" s="42">
        <f t="shared" si="1"/>
        <v>631.83177320083325</v>
      </c>
      <c r="H37" s="45">
        <f>IF(G37&gt;=PARAMETROS!F$8,PARAMETROS!F$8*PARAMETROS!F$5,G37*PARAMETROS!F$5)</f>
        <v>202.81799919746749</v>
      </c>
      <c r="I37" s="45">
        <f>IF(G37&gt;=PARAMETROS!F$8,PARAMETROS!F$8*PARAMETROS!F$3,G37*PARAMETROS!F$3)</f>
        <v>202.81799919746749</v>
      </c>
      <c r="M37" s="41"/>
    </row>
    <row r="38" spans="1:13" x14ac:dyDescent="0.2">
      <c r="A38" s="57">
        <v>6</v>
      </c>
      <c r="B38" s="42">
        <f t="shared" si="0"/>
        <v>196.18488725000003</v>
      </c>
      <c r="C38" s="43">
        <f t="shared" si="2"/>
        <v>185.65714285714284</v>
      </c>
      <c r="D38" s="44">
        <f>IF(B38&lt;C38,C38*PARAMETROS!F$5,B38*PARAMETROS!F$5)</f>
        <v>62.975348807250015</v>
      </c>
      <c r="E38" s="44">
        <f>IF(B38&lt;C38,C38*PARAMETROS!F$3,B38*PARAMETROS!F$3)</f>
        <v>62.975348807250015</v>
      </c>
      <c r="F38" s="57">
        <v>6</v>
      </c>
      <c r="G38" s="42">
        <f t="shared" si="1"/>
        <v>541.5700913149999</v>
      </c>
      <c r="H38" s="45">
        <f>IF(G38&gt;=PARAMETROS!F$8,PARAMETROS!F$8*PARAMETROS!F$5,G38*PARAMETROS!F$5)</f>
        <v>173.84399931211496</v>
      </c>
      <c r="I38" s="45">
        <f>IF(G38&gt;=PARAMETROS!F$8,PARAMETROS!F$8*PARAMETROS!F$3,G38*PARAMETROS!F$3)</f>
        <v>173.84399931211496</v>
      </c>
      <c r="M38" s="41"/>
    </row>
    <row r="39" spans="1:13" x14ac:dyDescent="0.2">
      <c r="A39" s="57">
        <v>5</v>
      </c>
      <c r="B39" s="42">
        <f t="shared" si="0"/>
        <v>163.48740604166667</v>
      </c>
      <c r="C39" s="43">
        <f t="shared" si="2"/>
        <v>154.71428571428572</v>
      </c>
      <c r="D39" s="44">
        <f>IF(B39&lt;C39,C39*PARAMETROS!F$5,B39*PARAMETROS!F$5)</f>
        <v>52.479457339375003</v>
      </c>
      <c r="E39" s="44">
        <f>IF(B39&lt;C39,C39*PARAMETROS!F$3,B39*PARAMETROS!F$3)</f>
        <v>52.479457339375003</v>
      </c>
      <c r="F39" s="57">
        <v>5</v>
      </c>
      <c r="G39" s="42">
        <f t="shared" si="1"/>
        <v>451.30840942916655</v>
      </c>
      <c r="H39" s="45">
        <f>IF(G39&gt;=PARAMETROS!F$8,PARAMETROS!F$8*PARAMETROS!F$5,G39*PARAMETROS!F$5)</f>
        <v>144.86999942676246</v>
      </c>
      <c r="I39" s="45">
        <f>IF(G39&gt;=PARAMETROS!F$8,PARAMETROS!F$8*PARAMETROS!F$3,G39*PARAMETROS!F$3)</f>
        <v>144.86999942676246</v>
      </c>
      <c r="M39" s="41"/>
    </row>
    <row r="40" spans="1:13" x14ac:dyDescent="0.2">
      <c r="A40" s="57">
        <v>4</v>
      </c>
      <c r="B40" s="42">
        <f t="shared" si="0"/>
        <v>130.78992483333334</v>
      </c>
      <c r="C40" s="43">
        <f t="shared" si="2"/>
        <v>123.77142857142856</v>
      </c>
      <c r="D40" s="44">
        <f>IF(B40&lt;C40,C40*PARAMETROS!F$5,B40*PARAMETROS!F$5)</f>
        <v>41.983565871500005</v>
      </c>
      <c r="E40" s="44">
        <f>IF(B40&lt;C40,C40*PARAMETROS!F$3,B40*PARAMETROS!F$3)</f>
        <v>41.983565871500005</v>
      </c>
      <c r="F40" s="57">
        <v>4</v>
      </c>
      <c r="G40" s="42">
        <f t="shared" si="1"/>
        <v>361.0467275433333</v>
      </c>
      <c r="H40" s="45">
        <f>IF(G40&gt;=PARAMETROS!F$8,PARAMETROS!F$8*PARAMETROS!F$5,G40*PARAMETROS!F$5)</f>
        <v>115.89599954140999</v>
      </c>
      <c r="I40" s="45">
        <f>IF(G40&gt;=PARAMETROS!F$8,PARAMETROS!F$8*PARAMETROS!F$3,G40*PARAMETROS!F$3)</f>
        <v>115.89599954140999</v>
      </c>
      <c r="M40" s="41"/>
    </row>
    <row r="41" spans="1:13" x14ac:dyDescent="0.2">
      <c r="A41" s="57">
        <v>3</v>
      </c>
      <c r="B41" s="42">
        <f t="shared" si="0"/>
        <v>98.092443625000016</v>
      </c>
      <c r="C41" s="43">
        <f t="shared" si="2"/>
        <v>92.828571428571422</v>
      </c>
      <c r="D41" s="44">
        <f>IF(B41&lt;C41,C41*PARAMETROS!F$5,B41*PARAMETROS!F$5)</f>
        <v>31.487674403625007</v>
      </c>
      <c r="E41" s="44">
        <f>IF(B41&lt;C41,C41*PARAMETROS!F$3,B41*PARAMETROS!F$3)</f>
        <v>31.487674403625007</v>
      </c>
      <c r="F41" s="57">
        <v>3</v>
      </c>
      <c r="G41" s="42">
        <f t="shared" si="1"/>
        <v>270.78504565749995</v>
      </c>
      <c r="H41" s="45">
        <f>IF(G41&gt;=PARAMETROS!F$8,PARAMETROS!F$8*PARAMETROS!F$5,G41*PARAMETROS!F$5)</f>
        <v>86.92199965605748</v>
      </c>
      <c r="I41" s="45">
        <f>IF(G41&gt;=PARAMETROS!F$8,PARAMETROS!F$8*PARAMETROS!F$3,G41*PARAMETROS!F$3)</f>
        <v>86.92199965605748</v>
      </c>
      <c r="M41" s="41"/>
    </row>
    <row r="42" spans="1:13" x14ac:dyDescent="0.2">
      <c r="A42" s="57">
        <v>2</v>
      </c>
      <c r="B42" s="42">
        <f t="shared" si="0"/>
        <v>65.394962416666672</v>
      </c>
      <c r="C42" s="43">
        <f t="shared" si="2"/>
        <v>61.885714285714279</v>
      </c>
      <c r="D42" s="44">
        <f>IF(B42&lt;C42,C42*PARAMETROS!F$5,B42*PARAMETROS!F$5)</f>
        <v>20.991782935750003</v>
      </c>
      <c r="E42" s="44">
        <f>IF(B42&lt;C42,C42*PARAMETROS!F$3,B42*PARAMETROS!F$3)</f>
        <v>20.991782935750003</v>
      </c>
      <c r="F42" s="57">
        <v>2</v>
      </c>
      <c r="G42" s="42">
        <f t="shared" si="1"/>
        <v>180.52336377166665</v>
      </c>
      <c r="H42" s="45">
        <f>IF(G42&gt;=PARAMETROS!F$8,PARAMETROS!F$8*PARAMETROS!F$5,G42*PARAMETROS!F$5)</f>
        <v>57.947999770704996</v>
      </c>
      <c r="I42" s="45">
        <f>IF(G42&gt;=PARAMETROS!F$8,PARAMETROS!F$8*PARAMETROS!F$3,G42*PARAMETROS!F$3)</f>
        <v>57.947999770704996</v>
      </c>
      <c r="M42" s="41"/>
    </row>
    <row r="43" spans="1:13" ht="15" thickBot="1" x14ac:dyDescent="0.25">
      <c r="A43" s="59">
        <v>1</v>
      </c>
      <c r="B43" s="60">
        <f t="shared" si="0"/>
        <v>32.697481208333336</v>
      </c>
      <c r="C43" s="43">
        <f t="shared" si="2"/>
        <v>30.94285714285714</v>
      </c>
      <c r="D43" s="47">
        <f>IF(B43&lt;C43,C43*PARAMETROS!F$5,B43*PARAMETROS!F$5)</f>
        <v>10.495891467875001</v>
      </c>
      <c r="E43" s="48">
        <f>IF(B43&lt;C43,C43*PARAMETROS!F$3,B43*PARAMETROS!F$3)</f>
        <v>10.495891467875001</v>
      </c>
      <c r="F43" s="57">
        <v>1</v>
      </c>
      <c r="G43" s="46">
        <f t="shared" si="1"/>
        <v>90.261681885833326</v>
      </c>
      <c r="H43" s="48">
        <f>IF(G43&gt;=PARAMETROS!F$8,PARAMETROS!F$8*PARAMETROS!F$5,G43*PARAMETROS!F$5)</f>
        <v>28.973999885352498</v>
      </c>
      <c r="I43" s="48">
        <f>IF(G43&gt;=PARAMETROS!F$8,PARAMETROS!F$8*PARAMETROS!F$3,G43*PARAMETROS!F$3)</f>
        <v>28.973999885352498</v>
      </c>
      <c r="M43" s="41"/>
    </row>
    <row r="46" spans="1:13" ht="57.75" hidden="1" thickBot="1" x14ac:dyDescent="0.25">
      <c r="B46" s="51" t="s">
        <v>52</v>
      </c>
      <c r="C46" s="52">
        <v>7.22</v>
      </c>
      <c r="F46" s="78"/>
    </row>
  </sheetData>
  <sheetProtection algorithmName="SHA-512" hashValue="UhY2ol2ME3Cvg0XpfGFjSansWK4zuNfxB1TH0ewGO7NE9SbMlpDwGZRpVpi5fpYQyEP6O0EVz15dpmnuvbu+Kg==" saltValue="WFJCVg3kktWSjBpnX21Gtw==" spinCount="100000" sheet="1" objects="1" scenarios="1"/>
  <mergeCells count="4">
    <mergeCell ref="D2:E2"/>
    <mergeCell ref="B1:E1"/>
    <mergeCell ref="H2:I2"/>
    <mergeCell ref="G1:I1"/>
  </mergeCells>
  <phoneticPr fontId="7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activeCell="C2" sqref="C1:C1048576"/>
    </sheetView>
  </sheetViews>
  <sheetFormatPr baseColWidth="10" defaultColWidth="11.5703125" defaultRowHeight="14.25" x14ac:dyDescent="0.2"/>
  <cols>
    <col min="1" max="1" width="17.7109375" style="40" customWidth="1"/>
    <col min="2" max="2" width="16.5703125" style="40" bestFit="1" customWidth="1"/>
    <col min="3" max="3" width="16.7109375" style="49" hidden="1" customWidth="1"/>
    <col min="4" max="4" width="15.140625" style="41" bestFit="1" customWidth="1"/>
    <col min="5" max="5" width="17.140625" style="41" bestFit="1" customWidth="1"/>
    <col min="6" max="6" width="17" style="41" customWidth="1"/>
    <col min="7" max="7" width="16.5703125" style="41" bestFit="1" customWidth="1"/>
    <col min="8" max="8" width="15.5703125" style="41" bestFit="1" customWidth="1"/>
    <col min="9" max="9" width="17.7109375" style="41" bestFit="1" customWidth="1"/>
    <col min="10" max="10" width="11.5703125" style="41"/>
    <col min="11" max="11" width="28.7109375" style="41" bestFit="1" customWidth="1"/>
    <col min="12" max="12" width="11.5703125" style="41"/>
    <col min="13" max="13" width="37.28515625" style="50" bestFit="1" customWidth="1"/>
    <col min="14" max="16384" width="11.5703125" style="41"/>
  </cols>
  <sheetData>
    <row r="1" spans="1:14" ht="23.45" customHeight="1" thickBot="1" x14ac:dyDescent="0.35">
      <c r="B1" s="85" t="s">
        <v>32</v>
      </c>
      <c r="C1" s="86"/>
      <c r="D1" s="87"/>
      <c r="E1" s="73"/>
      <c r="G1" s="85" t="s">
        <v>33</v>
      </c>
      <c r="H1" s="86"/>
      <c r="I1" s="87"/>
      <c r="M1" s="41"/>
    </row>
    <row r="2" spans="1:14" ht="41.45" customHeight="1" thickBot="1" x14ac:dyDescent="0.25">
      <c r="B2" s="64" t="s">
        <v>4</v>
      </c>
      <c r="C2" s="53"/>
      <c r="D2" s="83" t="s">
        <v>50</v>
      </c>
      <c r="E2" s="84"/>
      <c r="F2" s="40"/>
      <c r="G2" s="64" t="s">
        <v>4</v>
      </c>
      <c r="H2" s="83" t="s">
        <v>50</v>
      </c>
      <c r="I2" s="84"/>
      <c r="M2" s="41"/>
    </row>
    <row r="3" spans="1:14" s="54" customFormat="1" ht="43.5" thickBot="1" x14ac:dyDescent="0.25">
      <c r="A3" s="58" t="s">
        <v>0</v>
      </c>
      <c r="B3" s="55" t="s">
        <v>5</v>
      </c>
      <c r="C3" s="63" t="s">
        <v>53</v>
      </c>
      <c r="D3" s="56" t="s">
        <v>48</v>
      </c>
      <c r="E3" s="56" t="s">
        <v>49</v>
      </c>
      <c r="F3" s="58" t="s">
        <v>0</v>
      </c>
      <c r="G3" s="62" t="s">
        <v>5</v>
      </c>
      <c r="H3" s="56" t="s">
        <v>48</v>
      </c>
      <c r="I3" s="56" t="s">
        <v>49</v>
      </c>
      <c r="K3" s="74" t="s">
        <v>59</v>
      </c>
      <c r="L3" s="74"/>
      <c r="M3" s="41"/>
      <c r="N3" s="41"/>
    </row>
    <row r="4" spans="1:14" x14ac:dyDescent="0.2">
      <c r="A4" s="57">
        <v>40</v>
      </c>
      <c r="B4" s="42">
        <f>PARAMETROS!B3</f>
        <v>1307.8992483333334</v>
      </c>
      <c r="C4" s="43"/>
      <c r="D4" s="44">
        <f>IF(B4&lt;=PARAMETROS!F$9,PARAMETROS!F$9*PARAMETROS!F$4,B4*PARAMETROS!F$4)</f>
        <v>419.83565871500002</v>
      </c>
      <c r="E4" s="44">
        <f>IF(B4&lt;=PARAMETROS!F$9,PARAMETROS!F$9*PARAMETROS!F$2,B4*PARAMETROS!F$2)</f>
        <v>419.83565871500002</v>
      </c>
      <c r="F4" s="57">
        <v>40</v>
      </c>
      <c r="G4" s="42">
        <f>PARAMETROS!C3</f>
        <v>2868.4548306333336</v>
      </c>
      <c r="H4" s="45">
        <f>PRODUCT(G4,PARAMETROS!F$4)</f>
        <v>920.77400063330015</v>
      </c>
      <c r="I4" s="45">
        <f>PRODUCT(G4,PARAMETROS!F$2)</f>
        <v>920.77400063330015</v>
      </c>
      <c r="K4" s="75" t="s">
        <v>60</v>
      </c>
      <c r="L4" s="76">
        <v>0.32100000000000001</v>
      </c>
      <c r="M4" s="41"/>
    </row>
    <row r="5" spans="1:14" x14ac:dyDescent="0.2">
      <c r="A5" s="57">
        <v>39</v>
      </c>
      <c r="B5" s="42">
        <f>PRODUCT(B$4,A5)/A$4</f>
        <v>1275.2017671250001</v>
      </c>
      <c r="C5" s="43">
        <f>(A5/7*30)*$C$46</f>
        <v>1206.7714285714285</v>
      </c>
      <c r="D5" s="44">
        <f>IF(B5&lt;C5,C5*PARAMETROS!F$5,B5*PARAMETROS!F$5)</f>
        <v>409.33976724712505</v>
      </c>
      <c r="E5" s="44">
        <f>IF(B5&lt;C5,C5*PARAMETROS!F$3,B5*PARAMETROS!F$3)</f>
        <v>409.33976724712505</v>
      </c>
      <c r="F5" s="57">
        <v>39</v>
      </c>
      <c r="G5" s="42">
        <f t="shared" ref="G5:G43" si="0">PRODUCT(G$4,F5)/F$4</f>
        <v>2796.7434598675</v>
      </c>
      <c r="H5" s="45">
        <f>PRODUCT(G5,PARAMETROS!F$5)</f>
        <v>897.75465061746752</v>
      </c>
      <c r="I5" s="45">
        <f>PRODUCT(G5,PARAMETROS!F$3)</f>
        <v>897.75465061746752</v>
      </c>
      <c r="K5" s="75" t="s">
        <v>61</v>
      </c>
      <c r="L5" s="76">
        <v>0.32100000000000001</v>
      </c>
      <c r="M5" s="41"/>
    </row>
    <row r="6" spans="1:14" x14ac:dyDescent="0.2">
      <c r="A6" s="57">
        <v>38</v>
      </c>
      <c r="B6" s="42">
        <f t="shared" ref="B6:B43" si="1">PRODUCT(B$4,A6)/A$4</f>
        <v>1242.5042859166667</v>
      </c>
      <c r="C6" s="43">
        <f t="shared" ref="C6:C43" si="2">(A6/7*30)*$C$46</f>
        <v>1175.8285714285714</v>
      </c>
      <c r="D6" s="44">
        <f>IF(B6&lt;C6,C6*PARAMETROS!F$5,B6*PARAMETROS!F$5)</f>
        <v>398.84387577925003</v>
      </c>
      <c r="E6" s="44">
        <f>IF(B6&lt;C6,C6*PARAMETROS!F$3,B6*PARAMETROS!F$3)</f>
        <v>398.84387577925003</v>
      </c>
      <c r="F6" s="57">
        <v>38</v>
      </c>
      <c r="G6" s="42">
        <f t="shared" si="0"/>
        <v>2725.0320891016668</v>
      </c>
      <c r="H6" s="45">
        <f>PRODUCT(G6,PARAMETROS!F$5)</f>
        <v>874.735300601635</v>
      </c>
      <c r="I6" s="45">
        <f>PRODUCT(G6,PARAMETROS!F$3)</f>
        <v>874.735300601635</v>
      </c>
      <c r="K6" s="75" t="s">
        <v>62</v>
      </c>
      <c r="L6" s="76">
        <v>0.32100000000000001</v>
      </c>
      <c r="M6" s="41"/>
    </row>
    <row r="7" spans="1:14" x14ac:dyDescent="0.2">
      <c r="A7" s="57">
        <v>37</v>
      </c>
      <c r="B7" s="42">
        <f t="shared" si="1"/>
        <v>1209.8068047083334</v>
      </c>
      <c r="C7" s="43">
        <f t="shared" si="2"/>
        <v>1144.8857142857141</v>
      </c>
      <c r="D7" s="44">
        <f>IF(B7&lt;C7,C7*PARAMETROS!F$5,B7*PARAMETROS!F$5)</f>
        <v>388.34798431137506</v>
      </c>
      <c r="E7" s="44">
        <f>IF(B7&lt;C7,C7*PARAMETROS!F$3,B7*PARAMETROS!F$3)</f>
        <v>388.34798431137506</v>
      </c>
      <c r="F7" s="57">
        <v>37</v>
      </c>
      <c r="G7" s="42">
        <f t="shared" si="0"/>
        <v>2653.3207183358336</v>
      </c>
      <c r="H7" s="45">
        <f>PRODUCT(G7,PARAMETROS!F$5)</f>
        <v>851.7159505858026</v>
      </c>
      <c r="I7" s="45">
        <f>PRODUCT(G7,PARAMETROS!F$3)</f>
        <v>851.7159505858026</v>
      </c>
      <c r="K7" s="75" t="s">
        <v>63</v>
      </c>
      <c r="L7" s="76">
        <v>0.32100000000000001</v>
      </c>
      <c r="M7" s="41"/>
    </row>
    <row r="8" spans="1:14" x14ac:dyDescent="0.2">
      <c r="A8" s="57">
        <v>36</v>
      </c>
      <c r="B8" s="42">
        <f t="shared" si="1"/>
        <v>1177.1093235000001</v>
      </c>
      <c r="C8" s="43">
        <f t="shared" si="2"/>
        <v>1113.9428571428573</v>
      </c>
      <c r="D8" s="44">
        <f>IF(B8&lt;C8,C8*PARAMETROS!F$5,B8*PARAMETROS!F$5)</f>
        <v>377.85209284350003</v>
      </c>
      <c r="E8" s="44">
        <f>IF(B8&lt;C8,C8*PARAMETROS!F$3,B8*PARAMETROS!F$3)</f>
        <v>377.85209284350003</v>
      </c>
      <c r="F8" s="57">
        <v>36</v>
      </c>
      <c r="G8" s="42">
        <f t="shared" si="0"/>
        <v>2581.6093475700004</v>
      </c>
      <c r="H8" s="45">
        <f>PRODUCT(G8,PARAMETROS!F$5)</f>
        <v>828.6966005699702</v>
      </c>
      <c r="I8" s="45">
        <f>PRODUCT(G8,PARAMETROS!F$3)</f>
        <v>828.6966005699702</v>
      </c>
      <c r="M8" s="41"/>
    </row>
    <row r="9" spans="1:14" x14ac:dyDescent="0.2">
      <c r="A9" s="57">
        <v>35</v>
      </c>
      <c r="B9" s="42">
        <f t="shared" si="1"/>
        <v>1144.4118422916667</v>
      </c>
      <c r="C9" s="43">
        <f t="shared" si="2"/>
        <v>1083</v>
      </c>
      <c r="D9" s="44">
        <f>IF(B9&lt;C9,C9*PARAMETROS!F$5,B9*PARAMETROS!F$5)</f>
        <v>367.35620137562501</v>
      </c>
      <c r="E9" s="44">
        <f>IF(B9&lt;C9,C9*PARAMETROS!F$3,B9*PARAMETROS!F$3)</f>
        <v>367.35620137562501</v>
      </c>
      <c r="F9" s="57">
        <v>35</v>
      </c>
      <c r="G9" s="42">
        <f t="shared" si="0"/>
        <v>2509.8979768041672</v>
      </c>
      <c r="H9" s="45">
        <f>PRODUCT(G9,PARAMETROS!F$5)</f>
        <v>805.67725055413769</v>
      </c>
      <c r="I9" s="45">
        <f>PRODUCT(G9,PARAMETROS!F$3)</f>
        <v>805.67725055413769</v>
      </c>
      <c r="M9" s="41"/>
    </row>
    <row r="10" spans="1:14" x14ac:dyDescent="0.2">
      <c r="A10" s="57">
        <v>34</v>
      </c>
      <c r="B10" s="42">
        <f t="shared" si="1"/>
        <v>1111.7143610833334</v>
      </c>
      <c r="C10" s="43">
        <f t="shared" si="2"/>
        <v>1052.0571428571427</v>
      </c>
      <c r="D10" s="44">
        <f>IF(B10&lt;C10,C10*PARAMETROS!F$5,B10*PARAMETROS!F$5)</f>
        <v>356.86030990775004</v>
      </c>
      <c r="E10" s="44">
        <f>IF(B10&lt;C10,C10*PARAMETROS!F$3,B10*PARAMETROS!F$3)</f>
        <v>356.86030990775004</v>
      </c>
      <c r="F10" s="57">
        <v>34</v>
      </c>
      <c r="G10" s="42">
        <f t="shared" si="0"/>
        <v>2438.1866060383336</v>
      </c>
      <c r="H10" s="45">
        <f>PRODUCT(G10,PARAMETROS!F$5)</f>
        <v>782.65790053830506</v>
      </c>
      <c r="I10" s="45">
        <f>PRODUCT(G10,PARAMETROS!F$3)</f>
        <v>782.65790053830506</v>
      </c>
      <c r="M10" s="41"/>
    </row>
    <row r="11" spans="1:14" x14ac:dyDescent="0.2">
      <c r="A11" s="57">
        <v>33</v>
      </c>
      <c r="B11" s="42">
        <f t="shared" si="1"/>
        <v>1079.0168798750001</v>
      </c>
      <c r="C11" s="43">
        <f t="shared" si="2"/>
        <v>1021.1142857142858</v>
      </c>
      <c r="D11" s="44">
        <f>IF(B11&lt;C11,C11*PARAMETROS!F$5,B11*PARAMETROS!F$5)</f>
        <v>346.36441843987501</v>
      </c>
      <c r="E11" s="44">
        <f>IF(B11&lt;C11,C11*PARAMETROS!F$3,B11*PARAMETROS!F$3)</f>
        <v>346.36441843987501</v>
      </c>
      <c r="F11" s="57">
        <v>33</v>
      </c>
      <c r="G11" s="42">
        <f t="shared" si="0"/>
        <v>2366.4752352725</v>
      </c>
      <c r="H11" s="45">
        <f>PRODUCT(G11,PARAMETROS!F$5)</f>
        <v>759.63855052247254</v>
      </c>
      <c r="I11" s="45">
        <f>PRODUCT(G11,PARAMETROS!F$3)</f>
        <v>759.63855052247254</v>
      </c>
      <c r="M11" s="41"/>
    </row>
    <row r="12" spans="1:14" x14ac:dyDescent="0.2">
      <c r="A12" s="57">
        <v>32</v>
      </c>
      <c r="B12" s="42">
        <f t="shared" si="1"/>
        <v>1046.3193986666668</v>
      </c>
      <c r="C12" s="43">
        <f t="shared" si="2"/>
        <v>990.17142857142846</v>
      </c>
      <c r="D12" s="44">
        <f>IF(B12&lt;C12,C12*PARAMETROS!F$5,B12*PARAMETROS!F$5)</f>
        <v>335.86852697200004</v>
      </c>
      <c r="E12" s="44">
        <f>IF(B12&lt;C12,C12*PARAMETROS!F$3,B12*PARAMETROS!F$3)</f>
        <v>335.86852697200004</v>
      </c>
      <c r="F12" s="57">
        <v>32</v>
      </c>
      <c r="G12" s="42">
        <f t="shared" si="0"/>
        <v>2294.7638645066668</v>
      </c>
      <c r="H12" s="45">
        <f>PRODUCT(G12,PARAMETROS!F$5)</f>
        <v>736.61920050664003</v>
      </c>
      <c r="I12" s="45">
        <f>PRODUCT(G12,PARAMETROS!F$3)</f>
        <v>736.61920050664003</v>
      </c>
      <c r="M12" s="41"/>
    </row>
    <row r="13" spans="1:14" x14ac:dyDescent="0.2">
      <c r="A13" s="57">
        <v>31</v>
      </c>
      <c r="B13" s="42">
        <f t="shared" si="1"/>
        <v>1013.6219174583333</v>
      </c>
      <c r="C13" s="43">
        <f t="shared" si="2"/>
        <v>959.2285714285714</v>
      </c>
      <c r="D13" s="44">
        <f>IF(B13&lt;C13,C13*PARAMETROS!F$5,B13*PARAMETROS!F$5)</f>
        <v>325.37263550412501</v>
      </c>
      <c r="E13" s="44">
        <f>IF(B13&lt;C13,C13*PARAMETROS!F$3,B13*PARAMETROS!F$3)</f>
        <v>325.37263550412501</v>
      </c>
      <c r="F13" s="57">
        <v>31</v>
      </c>
      <c r="G13" s="42">
        <f t="shared" si="0"/>
        <v>2223.0524937408336</v>
      </c>
      <c r="H13" s="45">
        <f>PRODUCT(G13,PARAMETROS!F$5)</f>
        <v>713.59985049080763</v>
      </c>
      <c r="I13" s="45">
        <f>PRODUCT(G13,PARAMETROS!F$3)</f>
        <v>713.59985049080763</v>
      </c>
      <c r="M13" s="41"/>
    </row>
    <row r="14" spans="1:14" x14ac:dyDescent="0.2">
      <c r="A14" s="57">
        <v>30</v>
      </c>
      <c r="B14" s="42">
        <f t="shared" si="1"/>
        <v>980.92443624999999</v>
      </c>
      <c r="C14" s="43">
        <f t="shared" si="2"/>
        <v>928.28571428571411</v>
      </c>
      <c r="D14" s="44">
        <f>IF(B14&lt;C14,C14*PARAMETROS!F$5,B14*PARAMETROS!F$5)</f>
        <v>314.87674403624999</v>
      </c>
      <c r="E14" s="44">
        <f>IF(B14&lt;C14,C14*PARAMETROS!F$3,B14*PARAMETROS!F$3)</f>
        <v>314.87674403624999</v>
      </c>
      <c r="F14" s="57">
        <v>30</v>
      </c>
      <c r="G14" s="42">
        <f t="shared" si="0"/>
        <v>2151.3411229750004</v>
      </c>
      <c r="H14" s="45">
        <f>PRODUCT(G14,PARAMETROS!F$5)</f>
        <v>690.58050047497511</v>
      </c>
      <c r="I14" s="45">
        <f>PRODUCT(G14,PARAMETROS!F$3)</f>
        <v>690.58050047497511</v>
      </c>
      <c r="M14" s="41"/>
    </row>
    <row r="15" spans="1:14" x14ac:dyDescent="0.2">
      <c r="A15" s="57">
        <v>29</v>
      </c>
      <c r="B15" s="42">
        <f t="shared" si="1"/>
        <v>948.22695504166677</v>
      </c>
      <c r="C15" s="43">
        <f t="shared" si="2"/>
        <v>897.34285714285716</v>
      </c>
      <c r="D15" s="44">
        <f>IF(B15&lt;C15,C15*PARAMETROS!F$5,B15*PARAMETROS!F$5)</f>
        <v>304.38085256837502</v>
      </c>
      <c r="E15" s="44">
        <f>IF(B15&lt;C15,C15*PARAMETROS!F$3,B15*PARAMETROS!F$3)</f>
        <v>304.38085256837502</v>
      </c>
      <c r="F15" s="57">
        <v>29</v>
      </c>
      <c r="G15" s="42">
        <f t="shared" si="0"/>
        <v>2079.6297522091668</v>
      </c>
      <c r="H15" s="45">
        <f>PRODUCT(G15,PARAMETROS!F$5)</f>
        <v>667.5611504591426</v>
      </c>
      <c r="I15" s="45">
        <f>PRODUCT(G15,PARAMETROS!F$3)</f>
        <v>667.5611504591426</v>
      </c>
      <c r="M15" s="41"/>
    </row>
    <row r="16" spans="1:14" x14ac:dyDescent="0.2">
      <c r="A16" s="57">
        <v>28</v>
      </c>
      <c r="B16" s="42">
        <f t="shared" si="1"/>
        <v>915.52947383333344</v>
      </c>
      <c r="C16" s="43">
        <f t="shared" si="2"/>
        <v>866.4</v>
      </c>
      <c r="D16" s="44">
        <f>IF(B16&lt;C16,C16*PARAMETROS!F$5,B16*PARAMETROS!F$5)</f>
        <v>293.88496110050005</v>
      </c>
      <c r="E16" s="44">
        <f>IF(B16&lt;C16,C16*PARAMETROS!F$3,B16*PARAMETROS!F$3)</f>
        <v>293.88496110050005</v>
      </c>
      <c r="F16" s="57">
        <v>28</v>
      </c>
      <c r="G16" s="42">
        <f t="shared" si="0"/>
        <v>2007.9183814433334</v>
      </c>
      <c r="H16" s="45">
        <f>PRODUCT(G16,PARAMETROS!F$5)</f>
        <v>644.54180044331008</v>
      </c>
      <c r="I16" s="45">
        <f>PRODUCT(G16,PARAMETROS!F$3)</f>
        <v>644.54180044331008</v>
      </c>
      <c r="M16" s="41"/>
    </row>
    <row r="17" spans="1:13" x14ac:dyDescent="0.2">
      <c r="A17" s="57">
        <v>27</v>
      </c>
      <c r="B17" s="42">
        <f t="shared" si="1"/>
        <v>882.831992625</v>
      </c>
      <c r="C17" s="43">
        <f t="shared" si="2"/>
        <v>835.45714285714291</v>
      </c>
      <c r="D17" s="44">
        <f>IF(B17&lt;C17,C17*PARAMETROS!F$5,B17*PARAMETROS!F$5)</f>
        <v>283.38906963262502</v>
      </c>
      <c r="E17" s="44">
        <f>IF(B17&lt;C17,C17*PARAMETROS!F$3,B17*PARAMETROS!F$3)</f>
        <v>283.38906963262502</v>
      </c>
      <c r="F17" s="57">
        <v>27</v>
      </c>
      <c r="G17" s="42">
        <f t="shared" si="0"/>
        <v>1936.2070106775002</v>
      </c>
      <c r="H17" s="45">
        <f>PRODUCT(G17,PARAMETROS!F$5)</f>
        <v>621.52245042747757</v>
      </c>
      <c r="I17" s="45">
        <f>PRODUCT(G17,PARAMETROS!F$3)</f>
        <v>621.52245042747757</v>
      </c>
      <c r="M17" s="41"/>
    </row>
    <row r="18" spans="1:13" x14ac:dyDescent="0.2">
      <c r="A18" s="57">
        <v>26</v>
      </c>
      <c r="B18" s="42">
        <f t="shared" si="1"/>
        <v>850.13451141666667</v>
      </c>
      <c r="C18" s="43">
        <f t="shared" si="2"/>
        <v>804.51428571428573</v>
      </c>
      <c r="D18" s="44">
        <f>IF(B18&lt;C18,C18*PARAMETROS!F$5,B18*PARAMETROS!F$5)</f>
        <v>272.89317816475</v>
      </c>
      <c r="E18" s="44">
        <f>IF(B18&lt;C18,C18*PARAMETROS!F$3,B18*PARAMETROS!F$3)</f>
        <v>272.89317816475</v>
      </c>
      <c r="F18" s="57">
        <v>26</v>
      </c>
      <c r="G18" s="42">
        <f t="shared" si="0"/>
        <v>1864.4956399116668</v>
      </c>
      <c r="H18" s="45">
        <f>PRODUCT(G18,PARAMETROS!F$5)</f>
        <v>598.50310041164505</v>
      </c>
      <c r="I18" s="45">
        <f>PRODUCT(G18,PARAMETROS!F$3)</f>
        <v>598.50310041164505</v>
      </c>
      <c r="M18" s="41"/>
    </row>
    <row r="19" spans="1:13" x14ac:dyDescent="0.2">
      <c r="A19" s="57">
        <v>25</v>
      </c>
      <c r="B19" s="42">
        <f t="shared" si="1"/>
        <v>817.43703020833334</v>
      </c>
      <c r="C19" s="43">
        <f t="shared" si="2"/>
        <v>773.57142857142867</v>
      </c>
      <c r="D19" s="44">
        <f>IF(B19&lt;C19,C19*PARAMETROS!F$5,B19*PARAMETROS!F$5)</f>
        <v>262.39728669687503</v>
      </c>
      <c r="E19" s="44">
        <f>IF(B19&lt;C19,C19*PARAMETROS!F$3,B19*PARAMETROS!F$3)</f>
        <v>262.39728669687503</v>
      </c>
      <c r="F19" s="57">
        <v>25</v>
      </c>
      <c r="G19" s="42">
        <f t="shared" si="0"/>
        <v>1792.7842691458336</v>
      </c>
      <c r="H19" s="45">
        <f>PRODUCT(G19,PARAMETROS!F$5)</f>
        <v>575.48375039581265</v>
      </c>
      <c r="I19" s="45">
        <f>PRODUCT(G19,PARAMETROS!F$3)</f>
        <v>575.48375039581265</v>
      </c>
      <c r="M19" s="41"/>
    </row>
    <row r="20" spans="1:13" x14ac:dyDescent="0.2">
      <c r="A20" s="57">
        <v>24</v>
      </c>
      <c r="B20" s="42">
        <f t="shared" si="1"/>
        <v>784.73954900000012</v>
      </c>
      <c r="C20" s="43">
        <f t="shared" si="2"/>
        <v>742.62857142857138</v>
      </c>
      <c r="D20" s="44">
        <f>IF(B20&lt;C20,C20*PARAMETROS!F$5,B20*PARAMETROS!F$5)</f>
        <v>251.90139522900006</v>
      </c>
      <c r="E20" s="44">
        <f>IF(B20&lt;C20,C20*PARAMETROS!F$3,B20*PARAMETROS!F$3)</f>
        <v>251.90139522900006</v>
      </c>
      <c r="F20" s="57">
        <v>24</v>
      </c>
      <c r="G20" s="42">
        <f t="shared" si="0"/>
        <v>1721.07289838</v>
      </c>
      <c r="H20" s="45">
        <f>PRODUCT(G20,PARAMETROS!F$5)</f>
        <v>552.46440037998002</v>
      </c>
      <c r="I20" s="45">
        <f>PRODUCT(G20,PARAMETROS!F$3)</f>
        <v>552.46440037998002</v>
      </c>
      <c r="M20" s="41"/>
    </row>
    <row r="21" spans="1:13" x14ac:dyDescent="0.2">
      <c r="A21" s="57">
        <v>23</v>
      </c>
      <c r="B21" s="42">
        <f t="shared" si="1"/>
        <v>752.04206779166668</v>
      </c>
      <c r="C21" s="43">
        <f t="shared" si="2"/>
        <v>711.6857142857142</v>
      </c>
      <c r="D21" s="44">
        <f>IF(B21&lt;C21,C21*PARAMETROS!F$5,B21*PARAMETROS!F$5)</f>
        <v>241.405503761125</v>
      </c>
      <c r="E21" s="44">
        <f>IF(B21&lt;C21,C21*PARAMETROS!F$3,B21*PARAMETROS!F$3)</f>
        <v>241.405503761125</v>
      </c>
      <c r="F21" s="57">
        <v>23</v>
      </c>
      <c r="G21" s="42">
        <f t="shared" si="0"/>
        <v>1649.3615276141668</v>
      </c>
      <c r="H21" s="45">
        <f>PRODUCT(G21,PARAMETROS!F$5)</f>
        <v>529.44505036414751</v>
      </c>
      <c r="I21" s="45">
        <f>PRODUCT(G21,PARAMETROS!F$3)</f>
        <v>529.44505036414751</v>
      </c>
      <c r="M21" s="41"/>
    </row>
    <row r="22" spans="1:13" x14ac:dyDescent="0.2">
      <c r="A22" s="57">
        <v>22</v>
      </c>
      <c r="B22" s="42">
        <f t="shared" si="1"/>
        <v>719.34458658333335</v>
      </c>
      <c r="C22" s="43">
        <f t="shared" si="2"/>
        <v>680.74285714285702</v>
      </c>
      <c r="D22" s="44">
        <f>IF(B22&lt;C22,C22*PARAMETROS!F$5,B22*PARAMETROS!F$5)</f>
        <v>230.90961229325001</v>
      </c>
      <c r="E22" s="44">
        <f>IF(B22&lt;C22,C22*PARAMETROS!F$3,B22*PARAMETROS!F$3)</f>
        <v>230.90961229325001</v>
      </c>
      <c r="F22" s="57">
        <v>22</v>
      </c>
      <c r="G22" s="42">
        <f t="shared" si="0"/>
        <v>1577.6501568483334</v>
      </c>
      <c r="H22" s="45">
        <f>PRODUCT(G22,PARAMETROS!F$5)</f>
        <v>506.42570034831505</v>
      </c>
      <c r="I22" s="45">
        <f>PRODUCT(G22,PARAMETROS!F$3)</f>
        <v>506.42570034831505</v>
      </c>
      <c r="M22" s="41"/>
    </row>
    <row r="23" spans="1:13" x14ac:dyDescent="0.2">
      <c r="A23" s="57">
        <v>21</v>
      </c>
      <c r="B23" s="42">
        <f t="shared" si="1"/>
        <v>686.64710537500002</v>
      </c>
      <c r="C23" s="43">
        <f t="shared" si="2"/>
        <v>649.79999999999995</v>
      </c>
      <c r="D23" s="44">
        <f>IF(B23&lt;C23,C23*PARAMETROS!F$5,B23*PARAMETROS!F$5)</f>
        <v>220.41372082537501</v>
      </c>
      <c r="E23" s="44">
        <f>IF(B23&lt;C23,C23*PARAMETROS!F$3,B23*PARAMETROS!F$3)</f>
        <v>220.41372082537501</v>
      </c>
      <c r="F23" s="57">
        <v>21</v>
      </c>
      <c r="G23" s="42">
        <f t="shared" si="0"/>
        <v>1505.9387860825002</v>
      </c>
      <c r="H23" s="45">
        <f>PRODUCT(G23,PARAMETROS!F$5)</f>
        <v>483.40635033248259</v>
      </c>
      <c r="I23" s="45">
        <f>PRODUCT(G23,PARAMETROS!F$3)</f>
        <v>483.40635033248259</v>
      </c>
      <c r="M23" s="41"/>
    </row>
    <row r="24" spans="1:13" x14ac:dyDescent="0.2">
      <c r="A24" s="57">
        <v>20</v>
      </c>
      <c r="B24" s="42">
        <f t="shared" si="1"/>
        <v>653.94962416666669</v>
      </c>
      <c r="C24" s="43">
        <f t="shared" si="2"/>
        <v>618.85714285714289</v>
      </c>
      <c r="D24" s="44">
        <f>IF(B24&lt;C24,C24*PARAMETROS!F$5,B24*PARAMETROS!F$5)</f>
        <v>209.91782935750001</v>
      </c>
      <c r="E24" s="44">
        <f>IF(B24&lt;C24,C24*PARAMETROS!F$3,B24*PARAMETROS!F$3)</f>
        <v>209.91782935750001</v>
      </c>
      <c r="F24" s="57">
        <v>20</v>
      </c>
      <c r="G24" s="42">
        <f t="shared" si="0"/>
        <v>1434.2274153166668</v>
      </c>
      <c r="H24" s="45">
        <f>PRODUCT(G24,PARAMETROS!F$5)</f>
        <v>460.38700031665007</v>
      </c>
      <c r="I24" s="45">
        <f>PRODUCT(G24,PARAMETROS!F$3)</f>
        <v>460.38700031665007</v>
      </c>
      <c r="M24" s="41"/>
    </row>
    <row r="25" spans="1:13" x14ac:dyDescent="0.2">
      <c r="A25" s="57">
        <v>19</v>
      </c>
      <c r="B25" s="42">
        <f t="shared" si="1"/>
        <v>621.25214295833337</v>
      </c>
      <c r="C25" s="43">
        <f t="shared" si="2"/>
        <v>587.91428571428571</v>
      </c>
      <c r="D25" s="44">
        <f>IF(B25&lt;C25,C25*PARAMETROS!F$5,B25*PARAMETROS!F$5)</f>
        <v>199.42193788962501</v>
      </c>
      <c r="E25" s="44">
        <f>IF(B25&lt;C25,C25*PARAMETROS!F$3,B25*PARAMETROS!F$3)</f>
        <v>199.42193788962501</v>
      </c>
      <c r="F25" s="57">
        <v>19</v>
      </c>
      <c r="G25" s="42">
        <f t="shared" si="0"/>
        <v>1362.5160445508334</v>
      </c>
      <c r="H25" s="45">
        <f>PRODUCT(G25,PARAMETROS!F$5)</f>
        <v>437.3676503008175</v>
      </c>
      <c r="I25" s="45">
        <f>PRODUCT(G25,PARAMETROS!F$3)</f>
        <v>437.3676503008175</v>
      </c>
      <c r="M25" s="41"/>
    </row>
    <row r="26" spans="1:13" x14ac:dyDescent="0.2">
      <c r="A26" s="57">
        <v>18</v>
      </c>
      <c r="B26" s="42">
        <f t="shared" si="1"/>
        <v>588.55466175000004</v>
      </c>
      <c r="C26" s="43">
        <f t="shared" si="2"/>
        <v>556.97142857142865</v>
      </c>
      <c r="D26" s="44">
        <f>IF(B26&lt;C26,C26*PARAMETROS!F$5,B26*PARAMETROS!F$5)</f>
        <v>188.92604642175002</v>
      </c>
      <c r="E26" s="44">
        <f>IF(B26&lt;C26,C26*PARAMETROS!F$3,B26*PARAMETROS!F$3)</f>
        <v>188.92604642175002</v>
      </c>
      <c r="F26" s="57">
        <v>18</v>
      </c>
      <c r="G26" s="42">
        <f t="shared" si="0"/>
        <v>1290.8046737850002</v>
      </c>
      <c r="H26" s="45">
        <f>PRODUCT(G26,PARAMETROS!F$5)</f>
        <v>414.3483002849851</v>
      </c>
      <c r="I26" s="45">
        <f>PRODUCT(G26,PARAMETROS!F$3)</f>
        <v>414.3483002849851</v>
      </c>
      <c r="M26" s="41"/>
    </row>
    <row r="27" spans="1:13" x14ac:dyDescent="0.2">
      <c r="A27" s="57">
        <v>17</v>
      </c>
      <c r="B27" s="42">
        <f t="shared" si="1"/>
        <v>555.85718054166671</v>
      </c>
      <c r="C27" s="43">
        <f t="shared" si="2"/>
        <v>526.02857142857135</v>
      </c>
      <c r="D27" s="44">
        <f>IF(B27&lt;C27,C27*PARAMETROS!F$5,B27*PARAMETROS!F$5)</f>
        <v>178.43015495387502</v>
      </c>
      <c r="E27" s="44">
        <f>IF(B27&lt;C27,C27*PARAMETROS!F$3,B27*PARAMETROS!F$3)</f>
        <v>178.43015495387502</v>
      </c>
      <c r="F27" s="57">
        <v>17</v>
      </c>
      <c r="G27" s="42">
        <f t="shared" si="0"/>
        <v>1219.0933030191668</v>
      </c>
      <c r="H27" s="45">
        <f>PRODUCT(G27,PARAMETROS!F$5)</f>
        <v>391.32895026915253</v>
      </c>
      <c r="I27" s="45">
        <f>PRODUCT(G27,PARAMETROS!F$3)</f>
        <v>391.32895026915253</v>
      </c>
      <c r="M27" s="41"/>
    </row>
    <row r="28" spans="1:13" x14ac:dyDescent="0.2">
      <c r="A28" s="57">
        <v>16</v>
      </c>
      <c r="B28" s="42">
        <f t="shared" si="1"/>
        <v>523.15969933333338</v>
      </c>
      <c r="C28" s="43">
        <f t="shared" si="2"/>
        <v>495.08571428571423</v>
      </c>
      <c r="D28" s="44">
        <f>IF(B28&lt;C28,C28*PARAMETROS!F$5,B28*PARAMETROS!F$5)</f>
        <v>167.93426348600002</v>
      </c>
      <c r="E28" s="44">
        <f>IF(B28&lt;C28,C28*PARAMETROS!F$3,B28*PARAMETROS!F$3)</f>
        <v>167.93426348600002</v>
      </c>
      <c r="F28" s="57">
        <v>16</v>
      </c>
      <c r="G28" s="42">
        <f t="shared" si="0"/>
        <v>1147.3819322533334</v>
      </c>
      <c r="H28" s="45">
        <f>PRODUCT(G28,PARAMETROS!F$5)</f>
        <v>368.30960025332001</v>
      </c>
      <c r="I28" s="45">
        <f>PRODUCT(G28,PARAMETROS!F$3)</f>
        <v>368.30960025332001</v>
      </c>
      <c r="M28" s="41"/>
    </row>
    <row r="29" spans="1:13" x14ac:dyDescent="0.2">
      <c r="A29" s="57">
        <v>15</v>
      </c>
      <c r="B29" s="42">
        <f t="shared" si="1"/>
        <v>490.46221812499999</v>
      </c>
      <c r="C29" s="43">
        <f t="shared" si="2"/>
        <v>464.14285714285705</v>
      </c>
      <c r="D29" s="44">
        <f>IF(B29&lt;C29,C29*PARAMETROS!F$5,B29*PARAMETROS!F$5)</f>
        <v>157.43837201812499</v>
      </c>
      <c r="E29" s="44">
        <f>IF(B29&lt;C29,C29*PARAMETROS!F$3,B29*PARAMETROS!F$3)</f>
        <v>157.43837201812499</v>
      </c>
      <c r="F29" s="57">
        <v>15</v>
      </c>
      <c r="G29" s="42">
        <f t="shared" si="0"/>
        <v>1075.6705614875002</v>
      </c>
      <c r="H29" s="45">
        <f>PRODUCT(G29,PARAMETROS!F$5)</f>
        <v>345.29025023748756</v>
      </c>
      <c r="I29" s="45">
        <f>PRODUCT(G29,PARAMETROS!F$3)</f>
        <v>345.29025023748756</v>
      </c>
      <c r="M29" s="41"/>
    </row>
    <row r="30" spans="1:13" x14ac:dyDescent="0.2">
      <c r="A30" s="57">
        <v>14</v>
      </c>
      <c r="B30" s="42">
        <f t="shared" si="1"/>
        <v>457.76473691666672</v>
      </c>
      <c r="C30" s="43">
        <f t="shared" si="2"/>
        <v>433.2</v>
      </c>
      <c r="D30" s="44">
        <f>IF(B30&lt;C30,C30*PARAMETROS!F$5,B30*PARAMETROS!F$5)</f>
        <v>146.94248055025002</v>
      </c>
      <c r="E30" s="44">
        <f>IF(B30&lt;C30,C30*PARAMETROS!F$3,B30*PARAMETROS!F$3)</f>
        <v>146.94248055025002</v>
      </c>
      <c r="F30" s="57">
        <v>14</v>
      </c>
      <c r="G30" s="42">
        <f t="shared" si="0"/>
        <v>1003.9591907216667</v>
      </c>
      <c r="H30" s="45">
        <f>PRODUCT(G30,PARAMETROS!F$5)</f>
        <v>322.27090022165504</v>
      </c>
      <c r="I30" s="45">
        <f>PRODUCT(G30,PARAMETROS!F$3)</f>
        <v>322.27090022165504</v>
      </c>
      <c r="M30" s="41"/>
    </row>
    <row r="31" spans="1:13" x14ac:dyDescent="0.2">
      <c r="A31" s="57">
        <v>13</v>
      </c>
      <c r="B31" s="42">
        <f t="shared" si="1"/>
        <v>425.06725570833333</v>
      </c>
      <c r="C31" s="43">
        <f t="shared" si="2"/>
        <v>402.25714285714287</v>
      </c>
      <c r="D31" s="44">
        <f>IF(B31&lt;C31,C31*PARAMETROS!F$5,B31*PARAMETROS!F$5)</f>
        <v>136.446589082375</v>
      </c>
      <c r="E31" s="44">
        <f>IF(B31&lt;C31,C31*PARAMETROS!F$3,B31*PARAMETROS!F$3)</f>
        <v>136.446589082375</v>
      </c>
      <c r="F31" s="57">
        <v>13</v>
      </c>
      <c r="G31" s="42">
        <f t="shared" si="0"/>
        <v>932.24781995583339</v>
      </c>
      <c r="H31" s="45">
        <f>PRODUCT(G31,PARAMETROS!F$5)</f>
        <v>299.25155020582253</v>
      </c>
      <c r="I31" s="45">
        <f>PRODUCT(G31,PARAMETROS!F$3)</f>
        <v>299.25155020582253</v>
      </c>
      <c r="M31" s="41"/>
    </row>
    <row r="32" spans="1:13" x14ac:dyDescent="0.2">
      <c r="A32" s="57">
        <v>12</v>
      </c>
      <c r="B32" s="42">
        <f t="shared" si="1"/>
        <v>392.36977450000006</v>
      </c>
      <c r="C32" s="43">
        <f t="shared" si="2"/>
        <v>371.31428571428569</v>
      </c>
      <c r="D32" s="44">
        <f>IF(B32&lt;C32,C32*PARAMETROS!F$5,B32*PARAMETROS!F$5)</f>
        <v>125.95069761450003</v>
      </c>
      <c r="E32" s="44">
        <f>IF(B32&lt;C32,C32*PARAMETROS!F$3,B32*PARAMETROS!F$3)</f>
        <v>125.95069761450003</v>
      </c>
      <c r="F32" s="57">
        <v>12</v>
      </c>
      <c r="G32" s="42">
        <f t="shared" si="0"/>
        <v>860.53644918999998</v>
      </c>
      <c r="H32" s="45">
        <f>PRODUCT(G32,PARAMETROS!F$5)</f>
        <v>276.23220018999001</v>
      </c>
      <c r="I32" s="45">
        <f>PRODUCT(G32,PARAMETROS!F$3)</f>
        <v>276.23220018999001</v>
      </c>
      <c r="M32" s="41"/>
    </row>
    <row r="33" spans="1:13" x14ac:dyDescent="0.2">
      <c r="A33" s="57">
        <v>11</v>
      </c>
      <c r="B33" s="42">
        <f t="shared" si="1"/>
        <v>359.67229329166668</v>
      </c>
      <c r="C33" s="43">
        <f t="shared" si="2"/>
        <v>340.37142857142851</v>
      </c>
      <c r="D33" s="44">
        <f>IF(B33&lt;C33,C33*PARAMETROS!F$5,B33*PARAMETROS!F$5)</f>
        <v>115.454806146625</v>
      </c>
      <c r="E33" s="44">
        <f>IF(B33&lt;C33,C33*PARAMETROS!F$3,B33*PARAMETROS!F$3)</f>
        <v>115.454806146625</v>
      </c>
      <c r="F33" s="57">
        <v>11</v>
      </c>
      <c r="G33" s="42">
        <f t="shared" si="0"/>
        <v>788.82507842416669</v>
      </c>
      <c r="H33" s="45">
        <f>PRODUCT(G33,PARAMETROS!F$5)</f>
        <v>253.21285017415752</v>
      </c>
      <c r="I33" s="45">
        <f>PRODUCT(G33,PARAMETROS!F$3)</f>
        <v>253.21285017415752</v>
      </c>
      <c r="M33" s="41"/>
    </row>
    <row r="34" spans="1:13" x14ac:dyDescent="0.2">
      <c r="A34" s="57">
        <v>10</v>
      </c>
      <c r="B34" s="42">
        <f t="shared" si="1"/>
        <v>326.97481208333335</v>
      </c>
      <c r="C34" s="43">
        <f t="shared" si="2"/>
        <v>309.42857142857144</v>
      </c>
      <c r="D34" s="44">
        <f>IF(B34&lt;C34,C34*PARAMETROS!F$5,B34*PARAMETROS!F$5)</f>
        <v>104.95891467875001</v>
      </c>
      <c r="E34" s="44">
        <f>IF(B34&lt;C34,C34*PARAMETROS!F$3,B34*PARAMETROS!F$3)</f>
        <v>104.95891467875001</v>
      </c>
      <c r="F34" s="57">
        <v>10</v>
      </c>
      <c r="G34" s="42">
        <f t="shared" si="0"/>
        <v>717.1137076583334</v>
      </c>
      <c r="H34" s="45">
        <f>PRODUCT(G34,PARAMETROS!F$5)</f>
        <v>230.19350015832504</v>
      </c>
      <c r="I34" s="45">
        <f>PRODUCT(G34,PARAMETROS!F$3)</f>
        <v>230.19350015832504</v>
      </c>
      <c r="M34" s="41"/>
    </row>
    <row r="35" spans="1:13" x14ac:dyDescent="0.2">
      <c r="A35" s="57">
        <v>9</v>
      </c>
      <c r="B35" s="42">
        <f t="shared" si="1"/>
        <v>294.27733087500002</v>
      </c>
      <c r="C35" s="43">
        <f t="shared" si="2"/>
        <v>278.48571428571432</v>
      </c>
      <c r="D35" s="44">
        <f>IF(B35&lt;C35,C35*PARAMETROS!F$5,B35*PARAMETROS!F$5)</f>
        <v>94.463023210875008</v>
      </c>
      <c r="E35" s="44">
        <f>IF(B35&lt;C35,C35*PARAMETROS!F$3,B35*PARAMETROS!F$3)</f>
        <v>94.463023210875008</v>
      </c>
      <c r="F35" s="57">
        <v>9</v>
      </c>
      <c r="G35" s="42">
        <f t="shared" si="0"/>
        <v>645.4023368925001</v>
      </c>
      <c r="H35" s="45">
        <f>PRODUCT(G35,PARAMETROS!F$5)</f>
        <v>207.17415014249255</v>
      </c>
      <c r="I35" s="45">
        <f>PRODUCT(G35,PARAMETROS!F$3)</f>
        <v>207.17415014249255</v>
      </c>
      <c r="M35" s="41"/>
    </row>
    <row r="36" spans="1:13" x14ac:dyDescent="0.2">
      <c r="A36" s="57">
        <v>8</v>
      </c>
      <c r="B36" s="42">
        <f t="shared" si="1"/>
        <v>261.57984966666669</v>
      </c>
      <c r="C36" s="43">
        <f t="shared" si="2"/>
        <v>247.54285714285712</v>
      </c>
      <c r="D36" s="44">
        <f>IF(B36&lt;C36,C36*PARAMETROS!F$5,B36*PARAMETROS!F$5)</f>
        <v>83.96713174300001</v>
      </c>
      <c r="E36" s="44">
        <f>IF(B36&lt;C36,C36*PARAMETROS!F$3,B36*PARAMETROS!F$3)</f>
        <v>83.96713174300001</v>
      </c>
      <c r="F36" s="57">
        <v>8</v>
      </c>
      <c r="G36" s="42">
        <f t="shared" si="0"/>
        <v>573.69096612666669</v>
      </c>
      <c r="H36" s="45">
        <f>PRODUCT(G36,PARAMETROS!F$5)</f>
        <v>184.15480012666001</v>
      </c>
      <c r="I36" s="45">
        <f>PRODUCT(G36,PARAMETROS!F$3)</f>
        <v>184.15480012666001</v>
      </c>
      <c r="M36" s="41"/>
    </row>
    <row r="37" spans="1:13" x14ac:dyDescent="0.2">
      <c r="A37" s="57">
        <v>7</v>
      </c>
      <c r="B37" s="42">
        <f t="shared" si="1"/>
        <v>228.88236845833336</v>
      </c>
      <c r="C37" s="43">
        <f t="shared" si="2"/>
        <v>216.6</v>
      </c>
      <c r="D37" s="44">
        <f>IF(B37&lt;C37,C37*PARAMETROS!F$5,B37*PARAMETROS!F$5)</f>
        <v>73.471240275125012</v>
      </c>
      <c r="E37" s="44">
        <f>IF(B37&lt;C37,C37*PARAMETROS!F$3,B37*PARAMETROS!F$3)</f>
        <v>73.471240275125012</v>
      </c>
      <c r="F37" s="57">
        <v>7</v>
      </c>
      <c r="G37" s="42">
        <f t="shared" si="0"/>
        <v>501.97959536083334</v>
      </c>
      <c r="H37" s="45">
        <f>PRODUCT(G37,PARAMETROS!F$5)</f>
        <v>161.13545011082752</v>
      </c>
      <c r="I37" s="45">
        <f>PRODUCT(G37,PARAMETROS!F$3)</f>
        <v>161.13545011082752</v>
      </c>
      <c r="M37" s="41"/>
    </row>
    <row r="38" spans="1:13" x14ac:dyDescent="0.2">
      <c r="A38" s="57">
        <v>6</v>
      </c>
      <c r="B38" s="42">
        <f t="shared" si="1"/>
        <v>196.18488725000003</v>
      </c>
      <c r="C38" s="43">
        <f t="shared" si="2"/>
        <v>185.65714285714284</v>
      </c>
      <c r="D38" s="44">
        <f>IF(B38&lt;C38,C38*PARAMETROS!F$5,B38*PARAMETROS!F$5)</f>
        <v>62.975348807250015</v>
      </c>
      <c r="E38" s="44">
        <f>IF(B38&lt;C38,C38*PARAMETROS!F$3,B38*PARAMETROS!F$3)</f>
        <v>62.975348807250015</v>
      </c>
      <c r="F38" s="57">
        <v>6</v>
      </c>
      <c r="G38" s="42">
        <f t="shared" si="0"/>
        <v>430.26822459499999</v>
      </c>
      <c r="H38" s="45">
        <f>PRODUCT(G38,PARAMETROS!F$5)</f>
        <v>138.11610009499501</v>
      </c>
      <c r="I38" s="45">
        <f>PRODUCT(G38,PARAMETROS!F$3)</f>
        <v>138.11610009499501</v>
      </c>
      <c r="M38" s="41"/>
    </row>
    <row r="39" spans="1:13" x14ac:dyDescent="0.2">
      <c r="A39" s="57">
        <v>5</v>
      </c>
      <c r="B39" s="42">
        <f t="shared" si="1"/>
        <v>163.48740604166667</v>
      </c>
      <c r="C39" s="43">
        <f t="shared" si="2"/>
        <v>154.71428571428572</v>
      </c>
      <c r="D39" s="44">
        <f>IF(B39&lt;C39,C39*PARAMETROS!F$5,B39*PARAMETROS!F$5)</f>
        <v>52.479457339375003</v>
      </c>
      <c r="E39" s="44">
        <f>IF(B39&lt;C39,C39*PARAMETROS!F$3,B39*PARAMETROS!F$3)</f>
        <v>52.479457339375003</v>
      </c>
      <c r="F39" s="57">
        <v>5</v>
      </c>
      <c r="G39" s="42">
        <f t="shared" si="0"/>
        <v>358.5568538291667</v>
      </c>
      <c r="H39" s="45">
        <f>PRODUCT(G39,PARAMETROS!F$5)</f>
        <v>115.09675007916252</v>
      </c>
      <c r="I39" s="45">
        <f>PRODUCT(G39,PARAMETROS!F$3)</f>
        <v>115.09675007916252</v>
      </c>
      <c r="M39" s="41"/>
    </row>
    <row r="40" spans="1:13" x14ac:dyDescent="0.2">
      <c r="A40" s="57">
        <v>4</v>
      </c>
      <c r="B40" s="42">
        <f t="shared" si="1"/>
        <v>130.78992483333334</v>
      </c>
      <c r="C40" s="43">
        <f t="shared" si="2"/>
        <v>123.77142857142856</v>
      </c>
      <c r="D40" s="44">
        <f>IF(B40&lt;C40,C40*PARAMETROS!F$5,B40*PARAMETROS!F$5)</f>
        <v>41.983565871500005</v>
      </c>
      <c r="E40" s="44">
        <f>IF(B40&lt;C40,C40*PARAMETROS!F$3,B40*PARAMETROS!F$3)</f>
        <v>41.983565871500005</v>
      </c>
      <c r="F40" s="57">
        <v>4</v>
      </c>
      <c r="G40" s="42">
        <f t="shared" si="0"/>
        <v>286.84548306333335</v>
      </c>
      <c r="H40" s="45">
        <f>PRODUCT(G40,PARAMETROS!F$5)</f>
        <v>92.077400063330003</v>
      </c>
      <c r="I40" s="45">
        <f>PRODUCT(G40,PARAMETROS!F$3)</f>
        <v>92.077400063330003</v>
      </c>
      <c r="M40" s="41"/>
    </row>
    <row r="41" spans="1:13" x14ac:dyDescent="0.2">
      <c r="A41" s="57">
        <v>3</v>
      </c>
      <c r="B41" s="42">
        <f t="shared" si="1"/>
        <v>98.092443625000016</v>
      </c>
      <c r="C41" s="43">
        <f t="shared" si="2"/>
        <v>92.828571428571422</v>
      </c>
      <c r="D41" s="44">
        <f>IF(B41&lt;C41,C41*PARAMETROS!F$5,B41*PARAMETROS!F$5)</f>
        <v>31.487674403625007</v>
      </c>
      <c r="E41" s="44">
        <f>IF(B41&lt;C41,C41*PARAMETROS!F$3,B41*PARAMETROS!F$3)</f>
        <v>31.487674403625007</v>
      </c>
      <c r="F41" s="57">
        <v>3</v>
      </c>
      <c r="G41" s="42">
        <f t="shared" si="0"/>
        <v>215.1341122975</v>
      </c>
      <c r="H41" s="45">
        <f>PRODUCT(G41,PARAMETROS!F$5)</f>
        <v>69.058050047497503</v>
      </c>
      <c r="I41" s="45">
        <f>PRODUCT(G41,PARAMETROS!F$3)</f>
        <v>69.058050047497503</v>
      </c>
      <c r="M41" s="41"/>
    </row>
    <row r="42" spans="1:13" x14ac:dyDescent="0.2">
      <c r="A42" s="57">
        <v>2</v>
      </c>
      <c r="B42" s="42">
        <f t="shared" si="1"/>
        <v>65.394962416666672</v>
      </c>
      <c r="C42" s="43">
        <f t="shared" si="2"/>
        <v>61.885714285714279</v>
      </c>
      <c r="D42" s="44">
        <f>IF(B42&lt;C42,C42*PARAMETROS!F$5,B42*PARAMETROS!F$5)</f>
        <v>20.991782935750003</v>
      </c>
      <c r="E42" s="44">
        <f>IF(B42&lt;C42,C42*PARAMETROS!F$3,B42*PARAMETROS!F$3)</f>
        <v>20.991782935750003</v>
      </c>
      <c r="F42" s="57">
        <v>2</v>
      </c>
      <c r="G42" s="42">
        <f t="shared" si="0"/>
        <v>143.42274153166667</v>
      </c>
      <c r="H42" s="45">
        <f>PRODUCT(G42,PARAMETROS!F$5)</f>
        <v>46.038700031665002</v>
      </c>
      <c r="I42" s="45">
        <f>PRODUCT(G42,PARAMETROS!F$3)</f>
        <v>46.038700031665002</v>
      </c>
      <c r="M42" s="41"/>
    </row>
    <row r="43" spans="1:13" ht="15" thickBot="1" x14ac:dyDescent="0.25">
      <c r="A43" s="59">
        <v>1</v>
      </c>
      <c r="B43" s="60">
        <f t="shared" si="1"/>
        <v>32.697481208333336</v>
      </c>
      <c r="C43" s="43">
        <f t="shared" si="2"/>
        <v>30.94285714285714</v>
      </c>
      <c r="D43" s="47">
        <f>IF(B43&lt;C43,C43*PARAMETROS!F$5,B43*PARAMETROS!F$5)</f>
        <v>10.495891467875001</v>
      </c>
      <c r="E43" s="48">
        <f>IF(B43&lt;C43,C43*PARAMETROS!F$3,B43*PARAMETROS!F$3)</f>
        <v>10.495891467875001</v>
      </c>
      <c r="F43" s="57">
        <v>1</v>
      </c>
      <c r="G43" s="46">
        <f t="shared" si="0"/>
        <v>71.711370765833337</v>
      </c>
      <c r="H43" s="48">
        <f>PRODUCT(G43,PARAMETROS!F$5)</f>
        <v>23.019350015832501</v>
      </c>
      <c r="I43" s="48">
        <f>PRODUCT(G43,PARAMETROS!F$3)</f>
        <v>23.019350015832501</v>
      </c>
      <c r="M43" s="41"/>
    </row>
    <row r="46" spans="1:13" ht="57.75" hidden="1" thickBot="1" x14ac:dyDescent="0.25">
      <c r="B46" s="51" t="s">
        <v>52</v>
      </c>
      <c r="C46" s="52">
        <v>7.22</v>
      </c>
      <c r="F46" s="61"/>
    </row>
  </sheetData>
  <sheetProtection algorithmName="SHA-512" hashValue="5GewxPjMs6no/0wQLC9wuAlKKKz7dbRkZgGOXSloYzuZLBQbJK7ha+CpIIwLXyE792lCYjts02fhNx5kqia5WQ==" saltValue="VlNR7rrr3Zpto/AmigwQjw==" spinCount="100000" sheet="1" objects="1" scenarios="1"/>
  <mergeCells count="4">
    <mergeCell ref="D2:E2"/>
    <mergeCell ref="H2:I2"/>
    <mergeCell ref="G1:I1"/>
    <mergeCell ref="B1:D1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activeCell="E52" sqref="E52"/>
    </sheetView>
  </sheetViews>
  <sheetFormatPr baseColWidth="10" defaultColWidth="11.5703125" defaultRowHeight="14.25" x14ac:dyDescent="0.2"/>
  <cols>
    <col min="1" max="1" width="17.7109375" style="40" customWidth="1"/>
    <col min="2" max="2" width="16.5703125" style="40" bestFit="1" customWidth="1"/>
    <col min="3" max="3" width="18.28515625" style="49" hidden="1" customWidth="1"/>
    <col min="4" max="4" width="15.140625" style="41" bestFit="1" customWidth="1"/>
    <col min="5" max="5" width="17.140625" style="41" bestFit="1" customWidth="1"/>
    <col min="6" max="6" width="17" style="41" customWidth="1"/>
    <col min="7" max="7" width="16.5703125" style="41" bestFit="1" customWidth="1"/>
    <col min="8" max="8" width="15.5703125" style="41" bestFit="1" customWidth="1"/>
    <col min="9" max="9" width="17.7109375" style="41" bestFit="1" customWidth="1"/>
    <col min="10" max="10" width="11.5703125" style="41"/>
    <col min="11" max="11" width="28.7109375" style="41" bestFit="1" customWidth="1"/>
    <col min="12" max="12" width="9" style="41" bestFit="1" customWidth="1"/>
    <col min="13" max="13" width="37.28515625" style="50" bestFit="1" customWidth="1"/>
    <col min="14" max="16384" width="11.5703125" style="41"/>
  </cols>
  <sheetData>
    <row r="1" spans="1:14" ht="23.45" customHeight="1" thickBot="1" x14ac:dyDescent="0.35">
      <c r="B1" s="85" t="s">
        <v>32</v>
      </c>
      <c r="C1" s="86"/>
      <c r="D1" s="87"/>
      <c r="E1" s="88"/>
      <c r="G1" s="85" t="s">
        <v>33</v>
      </c>
      <c r="H1" s="86"/>
      <c r="I1" s="87"/>
      <c r="M1" s="41"/>
    </row>
    <row r="2" spans="1:14" ht="41.45" customHeight="1" thickBot="1" x14ac:dyDescent="0.25">
      <c r="B2" s="64" t="s">
        <v>4</v>
      </c>
      <c r="C2" s="53"/>
      <c r="D2" s="83" t="s">
        <v>50</v>
      </c>
      <c r="E2" s="84"/>
      <c r="F2" s="40"/>
      <c r="G2" s="64" t="s">
        <v>4</v>
      </c>
      <c r="H2" s="83" t="s">
        <v>50</v>
      </c>
      <c r="I2" s="84"/>
      <c r="M2" s="41"/>
    </row>
    <row r="3" spans="1:14" s="54" customFormat="1" ht="43.5" thickBot="1" x14ac:dyDescent="0.25">
      <c r="A3" s="58" t="s">
        <v>0</v>
      </c>
      <c r="B3" s="55" t="s">
        <v>5</v>
      </c>
      <c r="C3" s="63" t="s">
        <v>55</v>
      </c>
      <c r="D3" s="56" t="s">
        <v>48</v>
      </c>
      <c r="E3" s="56" t="s">
        <v>49</v>
      </c>
      <c r="F3" s="58" t="s">
        <v>0</v>
      </c>
      <c r="G3" s="62" t="s">
        <v>5</v>
      </c>
      <c r="H3" s="56" t="s">
        <v>48</v>
      </c>
      <c r="I3" s="56" t="s">
        <v>49</v>
      </c>
      <c r="K3" s="74" t="s">
        <v>59</v>
      </c>
      <c r="L3" s="74"/>
      <c r="M3" s="41"/>
      <c r="N3" s="41"/>
    </row>
    <row r="4" spans="1:14" x14ac:dyDescent="0.2">
      <c r="A4" s="57">
        <v>40</v>
      </c>
      <c r="B4" s="42">
        <f>PARAMETROS!B4</f>
        <v>1149.546401666667</v>
      </c>
      <c r="C4" s="43"/>
      <c r="D4" s="44">
        <f>IF(B4&lt;=PARAMETROS!F$9,PARAMETROS!F$9*PARAMETROS!F$4,B4*PARAMETROS!F$4)</f>
        <v>369.00439493500011</v>
      </c>
      <c r="E4" s="44">
        <f>IF(B4&lt;=PARAMETROS!F$9,PARAMETROS!F$9*PARAMETROS!F$2,B4*PARAMETROS!F$2)</f>
        <v>369.00439493500011</v>
      </c>
      <c r="F4" s="57">
        <v>40</v>
      </c>
      <c r="G4" s="42">
        <f>PARAMETROS!C4</f>
        <v>2334.9222321355337</v>
      </c>
      <c r="H4" s="45">
        <f>PRODUCT(G4,PARAMETROS!F$4)</f>
        <v>749.51003651550639</v>
      </c>
      <c r="I4" s="45">
        <f>PRODUCT(G4,PARAMETROS!F$2)</f>
        <v>749.51003651550639</v>
      </c>
      <c r="K4" s="75" t="s">
        <v>60</v>
      </c>
      <c r="L4" s="76">
        <v>0.32100000000000001</v>
      </c>
      <c r="M4" s="41"/>
    </row>
    <row r="5" spans="1:14" x14ac:dyDescent="0.2">
      <c r="A5" s="57">
        <v>39</v>
      </c>
      <c r="B5" s="42">
        <f>PRODUCT(B$4,A5)/A$4</f>
        <v>1120.8077416250003</v>
      </c>
      <c r="C5" s="43">
        <f>(A5/7*30)*$C$46</f>
        <v>1001.1857142857143</v>
      </c>
      <c r="D5" s="44">
        <f>IF(B5&lt;C5,C5*PARAMETROS!F$5,B5*PARAMETROS!F$5)</f>
        <v>359.7792850616251</v>
      </c>
      <c r="E5" s="44">
        <f>IF(B5&lt;C5,C5*PARAMETROS!F$3,B5*PARAMETROS!F$3)</f>
        <v>359.7792850616251</v>
      </c>
      <c r="F5" s="57">
        <v>39</v>
      </c>
      <c r="G5" s="42">
        <f>PRODUCT(G$4,F5)/F$4</f>
        <v>2276.5491763321452</v>
      </c>
      <c r="H5" s="45">
        <f>PRODUCT(G5,PARAMETROS!F$5)</f>
        <v>730.77228560261858</v>
      </c>
      <c r="I5" s="45">
        <f>PRODUCT(G5,PARAMETROS!F$3)</f>
        <v>730.77228560261858</v>
      </c>
      <c r="K5" s="75" t="s">
        <v>61</v>
      </c>
      <c r="L5" s="76">
        <v>0.32100000000000001</v>
      </c>
      <c r="M5" s="41"/>
    </row>
    <row r="6" spans="1:14" x14ac:dyDescent="0.2">
      <c r="A6" s="57">
        <v>38</v>
      </c>
      <c r="B6" s="42">
        <f t="shared" ref="B6:B43" si="0">PRODUCT(B$4,A6)/A$4</f>
        <v>1092.0690815833336</v>
      </c>
      <c r="C6" s="43">
        <f t="shared" ref="C6:C43" si="1">(A6/7*30)*$C$46</f>
        <v>975.51428571428573</v>
      </c>
      <c r="D6" s="44">
        <f>IF(B6&lt;C6,C6*PARAMETROS!F$5,B6*PARAMETROS!F$5)</f>
        <v>350.5541751882501</v>
      </c>
      <c r="E6" s="44">
        <f>IF(B6&lt;C6,C6*PARAMETROS!F$3,B6*PARAMETROS!F$3)</f>
        <v>350.5541751882501</v>
      </c>
      <c r="F6" s="57">
        <v>38</v>
      </c>
      <c r="G6" s="42">
        <f t="shared" ref="G6:G43" si="2">PRODUCT(G$4,F6)/F$4</f>
        <v>2218.1761205287571</v>
      </c>
      <c r="H6" s="45">
        <f>PRODUCT(G6,PARAMETROS!F$5)</f>
        <v>712.034534689731</v>
      </c>
      <c r="I6" s="45">
        <f>PRODUCT(G6,PARAMETROS!F$3)</f>
        <v>712.034534689731</v>
      </c>
      <c r="K6" s="75" t="s">
        <v>62</v>
      </c>
      <c r="L6" s="76">
        <v>0.32100000000000001</v>
      </c>
      <c r="M6" s="41"/>
    </row>
    <row r="7" spans="1:14" x14ac:dyDescent="0.2">
      <c r="A7" s="57">
        <v>37</v>
      </c>
      <c r="B7" s="42">
        <f t="shared" si="0"/>
        <v>1063.330421541667</v>
      </c>
      <c r="C7" s="43">
        <f t="shared" si="1"/>
        <v>949.84285714285704</v>
      </c>
      <c r="D7" s="44">
        <f>IF(B7&lt;C7,C7*PARAMETROS!F$5,B7*PARAMETROS!F$5)</f>
        <v>341.32906531487509</v>
      </c>
      <c r="E7" s="44">
        <f>IF(B7&lt;C7,C7*PARAMETROS!F$3,B7*PARAMETROS!F$3)</f>
        <v>341.32906531487509</v>
      </c>
      <c r="F7" s="57">
        <v>37</v>
      </c>
      <c r="G7" s="42">
        <f t="shared" si="2"/>
        <v>2159.8030647253686</v>
      </c>
      <c r="H7" s="45">
        <f>PRODUCT(G7,PARAMETROS!F$5)</f>
        <v>693.29678377684331</v>
      </c>
      <c r="I7" s="45">
        <f>PRODUCT(G7,PARAMETROS!F$3)</f>
        <v>693.29678377684331</v>
      </c>
      <c r="K7" s="75" t="s">
        <v>63</v>
      </c>
      <c r="L7" s="76">
        <v>0.32100000000000001</v>
      </c>
      <c r="M7" s="41"/>
    </row>
    <row r="8" spans="1:14" x14ac:dyDescent="0.2">
      <c r="A8" s="57">
        <v>36</v>
      </c>
      <c r="B8" s="42">
        <f t="shared" si="0"/>
        <v>1034.5917615000003</v>
      </c>
      <c r="C8" s="43">
        <f t="shared" si="1"/>
        <v>924.17142857142869</v>
      </c>
      <c r="D8" s="44">
        <f>IF(B8&lt;C8,C8*PARAMETROS!F$5,B8*PARAMETROS!F$5)</f>
        <v>332.10395544150009</v>
      </c>
      <c r="E8" s="44">
        <f>IF(B8&lt;C8,C8*PARAMETROS!F$3,B8*PARAMETROS!F$3)</f>
        <v>332.10395544150009</v>
      </c>
      <c r="F8" s="57">
        <v>36</v>
      </c>
      <c r="G8" s="42">
        <f t="shared" si="2"/>
        <v>2101.4300089219805</v>
      </c>
      <c r="H8" s="45">
        <f>PRODUCT(G8,PARAMETROS!F$5)</f>
        <v>674.55903286395574</v>
      </c>
      <c r="I8" s="45">
        <f>PRODUCT(G8,PARAMETROS!F$3)</f>
        <v>674.55903286395574</v>
      </c>
      <c r="M8" s="41"/>
    </row>
    <row r="9" spans="1:14" x14ac:dyDescent="0.2">
      <c r="A9" s="57">
        <v>35</v>
      </c>
      <c r="B9" s="42">
        <f t="shared" si="0"/>
        <v>1005.8531014583335</v>
      </c>
      <c r="C9" s="43">
        <f t="shared" si="1"/>
        <v>898.5</v>
      </c>
      <c r="D9" s="44">
        <f>IF(B9&lt;C9,C9*PARAMETROS!F$5,B9*PARAMETROS!F$5)</f>
        <v>322.87884556812509</v>
      </c>
      <c r="E9" s="44">
        <f>IF(B9&lt;C9,C9*PARAMETROS!F$3,B9*PARAMETROS!F$3)</f>
        <v>322.87884556812509</v>
      </c>
      <c r="F9" s="57">
        <v>35</v>
      </c>
      <c r="G9" s="42">
        <f t="shared" si="2"/>
        <v>2043.056953118592</v>
      </c>
      <c r="H9" s="45">
        <f>PRODUCT(G9,PARAMETROS!F$5)</f>
        <v>655.82128195106804</v>
      </c>
      <c r="I9" s="45">
        <f>PRODUCT(G9,PARAMETROS!F$3)</f>
        <v>655.82128195106804</v>
      </c>
      <c r="M9" s="41"/>
    </row>
    <row r="10" spans="1:14" x14ac:dyDescent="0.2">
      <c r="A10" s="57">
        <v>34</v>
      </c>
      <c r="B10" s="42">
        <f t="shared" si="0"/>
        <v>977.11444141666686</v>
      </c>
      <c r="C10" s="43">
        <f t="shared" si="1"/>
        <v>872.82857142857131</v>
      </c>
      <c r="D10" s="44">
        <f>IF(B10&lt;C10,C10*PARAMETROS!F$5,B10*PARAMETROS!F$5)</f>
        <v>313.65373569475008</v>
      </c>
      <c r="E10" s="44">
        <f>IF(B10&lt;C10,C10*PARAMETROS!F$3,B10*PARAMETROS!F$3)</f>
        <v>313.65373569475008</v>
      </c>
      <c r="F10" s="57">
        <v>34</v>
      </c>
      <c r="G10" s="42">
        <f t="shared" si="2"/>
        <v>1984.6838973152037</v>
      </c>
      <c r="H10" s="45">
        <f>PRODUCT(G10,PARAMETROS!F$5)</f>
        <v>637.08353103818035</v>
      </c>
      <c r="I10" s="45">
        <f>PRODUCT(G10,PARAMETROS!F$3)</f>
        <v>637.08353103818035</v>
      </c>
      <c r="M10" s="41"/>
    </row>
    <row r="11" spans="1:14" x14ac:dyDescent="0.2">
      <c r="A11" s="57">
        <v>33</v>
      </c>
      <c r="B11" s="42">
        <f t="shared" si="0"/>
        <v>948.3757813750002</v>
      </c>
      <c r="C11" s="43">
        <f t="shared" si="1"/>
        <v>847.15714285714296</v>
      </c>
      <c r="D11" s="44">
        <f>IF(B11&lt;C11,C11*PARAMETROS!F$5,B11*PARAMETROS!F$5)</f>
        <v>304.42862582137508</v>
      </c>
      <c r="E11" s="44">
        <f>IF(B11&lt;C11,C11*PARAMETROS!F$3,B11*PARAMETROS!F$3)</f>
        <v>304.42862582137508</v>
      </c>
      <c r="F11" s="57">
        <v>33</v>
      </c>
      <c r="G11" s="42">
        <f t="shared" si="2"/>
        <v>1926.3108415118154</v>
      </c>
      <c r="H11" s="45">
        <f>PRODUCT(G11,PARAMETROS!F$5)</f>
        <v>618.34578012529278</v>
      </c>
      <c r="I11" s="45">
        <f>PRODUCT(G11,PARAMETROS!F$3)</f>
        <v>618.34578012529278</v>
      </c>
      <c r="M11" s="41"/>
    </row>
    <row r="12" spans="1:14" x14ac:dyDescent="0.2">
      <c r="A12" s="57">
        <v>32</v>
      </c>
      <c r="B12" s="42">
        <f t="shared" si="0"/>
        <v>919.63712133333354</v>
      </c>
      <c r="C12" s="43">
        <f t="shared" si="1"/>
        <v>821.48571428571427</v>
      </c>
      <c r="D12" s="44">
        <f>IF(B12&lt;C12,C12*PARAMETROS!F$5,B12*PARAMETROS!F$5)</f>
        <v>295.20351594800007</v>
      </c>
      <c r="E12" s="44">
        <f>IF(B12&lt;C12,C12*PARAMETROS!F$3,B12*PARAMETROS!F$3)</f>
        <v>295.20351594800007</v>
      </c>
      <c r="F12" s="57">
        <v>32</v>
      </c>
      <c r="G12" s="42">
        <f t="shared" si="2"/>
        <v>1867.9377857084269</v>
      </c>
      <c r="H12" s="45">
        <f>PRODUCT(G12,PARAMETROS!F$5)</f>
        <v>599.60802921240509</v>
      </c>
      <c r="I12" s="45">
        <f>PRODUCT(G12,PARAMETROS!F$3)</f>
        <v>599.60802921240509</v>
      </c>
      <c r="M12" s="41"/>
    </row>
    <row r="13" spans="1:14" x14ac:dyDescent="0.2">
      <c r="A13" s="57">
        <v>31</v>
      </c>
      <c r="B13" s="42">
        <f t="shared" si="0"/>
        <v>890.89846129166688</v>
      </c>
      <c r="C13" s="43">
        <f t="shared" si="1"/>
        <v>795.8142857142858</v>
      </c>
      <c r="D13" s="44">
        <f>IF(B13&lt;C13,C13*PARAMETROS!F$5,B13*PARAMETROS!F$5)</f>
        <v>285.97840607462507</v>
      </c>
      <c r="E13" s="44">
        <f>IF(B13&lt;C13,C13*PARAMETROS!F$3,B13*PARAMETROS!F$3)</f>
        <v>285.97840607462507</v>
      </c>
      <c r="F13" s="57">
        <v>31</v>
      </c>
      <c r="G13" s="42">
        <f t="shared" si="2"/>
        <v>1809.5647299050386</v>
      </c>
      <c r="H13" s="45">
        <f>PRODUCT(G13,PARAMETROS!F$5)</f>
        <v>580.87027829951739</v>
      </c>
      <c r="I13" s="45">
        <f>PRODUCT(G13,PARAMETROS!F$3)</f>
        <v>580.87027829951739</v>
      </c>
      <c r="M13" s="41"/>
    </row>
    <row r="14" spans="1:14" x14ac:dyDescent="0.2">
      <c r="A14" s="57">
        <v>30</v>
      </c>
      <c r="B14" s="42">
        <f t="shared" si="0"/>
        <v>862.15980125000021</v>
      </c>
      <c r="C14" s="43">
        <f t="shared" si="1"/>
        <v>770.14285714285711</v>
      </c>
      <c r="D14" s="44">
        <f>IF(B14&lt;C14,C14*PARAMETROS!F$5,B14*PARAMETROS!F$5)</f>
        <v>276.75329620125007</v>
      </c>
      <c r="E14" s="44">
        <f>IF(B14&lt;C14,C14*PARAMETROS!F$3,B14*PARAMETROS!F$3)</f>
        <v>276.75329620125007</v>
      </c>
      <c r="F14" s="57">
        <v>30</v>
      </c>
      <c r="G14" s="42">
        <f t="shared" si="2"/>
        <v>1751.1916741016503</v>
      </c>
      <c r="H14" s="45">
        <f>PRODUCT(G14,PARAMETROS!F$5)</f>
        <v>562.1325273866297</v>
      </c>
      <c r="I14" s="45">
        <f>PRODUCT(G14,PARAMETROS!F$3)</f>
        <v>562.1325273866297</v>
      </c>
      <c r="M14" s="41"/>
    </row>
    <row r="15" spans="1:14" x14ac:dyDescent="0.2">
      <c r="A15" s="57">
        <v>29</v>
      </c>
      <c r="B15" s="42">
        <f t="shared" si="0"/>
        <v>833.42114120833355</v>
      </c>
      <c r="C15" s="43">
        <f t="shared" si="1"/>
        <v>744.47142857142865</v>
      </c>
      <c r="D15" s="44">
        <f>IF(B15&lt;C15,C15*PARAMETROS!F$5,B15*PARAMETROS!F$5)</f>
        <v>267.52818632787506</v>
      </c>
      <c r="E15" s="44">
        <f>IF(B15&lt;C15,C15*PARAMETROS!F$3,B15*PARAMETROS!F$3)</f>
        <v>267.52818632787506</v>
      </c>
      <c r="F15" s="57">
        <v>29</v>
      </c>
      <c r="G15" s="42">
        <f t="shared" si="2"/>
        <v>1692.818618298262</v>
      </c>
      <c r="H15" s="45">
        <f>PRODUCT(G15,PARAMETROS!F$5)</f>
        <v>543.39477647374213</v>
      </c>
      <c r="I15" s="45">
        <f>PRODUCT(G15,PARAMETROS!F$3)</f>
        <v>543.39477647374213</v>
      </c>
      <c r="M15" s="41"/>
    </row>
    <row r="16" spans="1:14" x14ac:dyDescent="0.2">
      <c r="A16" s="57">
        <v>28</v>
      </c>
      <c r="B16" s="42">
        <f t="shared" si="0"/>
        <v>804.68248116666689</v>
      </c>
      <c r="C16" s="43">
        <f t="shared" si="1"/>
        <v>718.80000000000007</v>
      </c>
      <c r="D16" s="44">
        <f>IF(B16&lt;C16,C16*PARAMETROS!F$5,B16*PARAMETROS!F$5)</f>
        <v>258.30307645450006</v>
      </c>
      <c r="E16" s="44">
        <f>IF(B16&lt;C16,C16*PARAMETROS!F$3,B16*PARAMETROS!F$3)</f>
        <v>258.30307645450006</v>
      </c>
      <c r="F16" s="57">
        <v>28</v>
      </c>
      <c r="G16" s="42">
        <f t="shared" si="2"/>
        <v>1634.4455624948737</v>
      </c>
      <c r="H16" s="45">
        <f>PRODUCT(G16,PARAMETROS!F$5)</f>
        <v>524.65702556085444</v>
      </c>
      <c r="I16" s="45">
        <f>PRODUCT(G16,PARAMETROS!F$3)</f>
        <v>524.65702556085444</v>
      </c>
      <c r="M16" s="41"/>
    </row>
    <row r="17" spans="1:13" x14ac:dyDescent="0.2">
      <c r="A17" s="57">
        <v>27</v>
      </c>
      <c r="B17" s="42">
        <f t="shared" si="0"/>
        <v>775.94382112500011</v>
      </c>
      <c r="C17" s="43">
        <f t="shared" si="1"/>
        <v>693.12857142857149</v>
      </c>
      <c r="D17" s="44">
        <f>IF(B17&lt;C17,C17*PARAMETROS!F$5,B17*PARAMETROS!F$5)</f>
        <v>249.07796658112505</v>
      </c>
      <c r="E17" s="44">
        <f>IF(B17&lt;C17,C17*PARAMETROS!F$3,B17*PARAMETROS!F$3)</f>
        <v>249.07796658112505</v>
      </c>
      <c r="F17" s="57">
        <v>27</v>
      </c>
      <c r="G17" s="42">
        <f t="shared" si="2"/>
        <v>1576.0725066914852</v>
      </c>
      <c r="H17" s="45">
        <f>PRODUCT(G17,PARAMETROS!F$5)</f>
        <v>505.91927464796674</v>
      </c>
      <c r="I17" s="45">
        <f>PRODUCT(G17,PARAMETROS!F$3)</f>
        <v>505.91927464796674</v>
      </c>
      <c r="M17" s="41"/>
    </row>
    <row r="18" spans="1:13" x14ac:dyDescent="0.2">
      <c r="A18" s="57">
        <v>26</v>
      </c>
      <c r="B18" s="42">
        <f t="shared" si="0"/>
        <v>747.20516108333345</v>
      </c>
      <c r="C18" s="43">
        <f t="shared" si="1"/>
        <v>667.45714285714291</v>
      </c>
      <c r="D18" s="44">
        <f>IF(B18&lt;C18,C18*PARAMETROS!F$5,B18*PARAMETROS!F$5)</f>
        <v>239.85285670775005</v>
      </c>
      <c r="E18" s="44">
        <f>IF(B18&lt;C18,C18*PARAMETROS!F$3,B18*PARAMETROS!F$3)</f>
        <v>239.85285670775005</v>
      </c>
      <c r="F18" s="57">
        <v>26</v>
      </c>
      <c r="G18" s="42">
        <f t="shared" si="2"/>
        <v>1517.6994508880969</v>
      </c>
      <c r="H18" s="45">
        <f>PRODUCT(G18,PARAMETROS!F$5)</f>
        <v>487.18152373507911</v>
      </c>
      <c r="I18" s="45">
        <f>PRODUCT(G18,PARAMETROS!F$3)</f>
        <v>487.18152373507911</v>
      </c>
      <c r="M18" s="41"/>
    </row>
    <row r="19" spans="1:13" x14ac:dyDescent="0.2">
      <c r="A19" s="57">
        <v>25</v>
      </c>
      <c r="B19" s="42">
        <f t="shared" si="0"/>
        <v>718.46650104166679</v>
      </c>
      <c r="C19" s="43">
        <f t="shared" si="1"/>
        <v>641.78571428571433</v>
      </c>
      <c r="D19" s="44">
        <f>IF(B19&lt;C19,C19*PARAMETROS!F$5,B19*PARAMETROS!F$5)</f>
        <v>230.62774683437505</v>
      </c>
      <c r="E19" s="44">
        <f>IF(B19&lt;C19,C19*PARAMETROS!F$3,B19*PARAMETROS!F$3)</f>
        <v>230.62774683437505</v>
      </c>
      <c r="F19" s="57">
        <v>25</v>
      </c>
      <c r="G19" s="42">
        <f t="shared" si="2"/>
        <v>1459.3263950847086</v>
      </c>
      <c r="H19" s="45">
        <f>PRODUCT(G19,PARAMETROS!F$5)</f>
        <v>468.44377282219148</v>
      </c>
      <c r="I19" s="45">
        <f>PRODUCT(G19,PARAMETROS!F$3)</f>
        <v>468.44377282219148</v>
      </c>
      <c r="M19" s="41"/>
    </row>
    <row r="20" spans="1:13" x14ac:dyDescent="0.2">
      <c r="A20" s="57">
        <v>24</v>
      </c>
      <c r="B20" s="42">
        <f t="shared" si="0"/>
        <v>689.72784100000013</v>
      </c>
      <c r="C20" s="43">
        <f t="shared" si="1"/>
        <v>616.11428571428564</v>
      </c>
      <c r="D20" s="44">
        <f>IF(B20&lt;C20,C20*PARAMETROS!F$5,B20*PARAMETROS!F$5)</f>
        <v>221.40263696100004</v>
      </c>
      <c r="E20" s="44">
        <f>IF(B20&lt;C20,C20*PARAMETROS!F$3,B20*PARAMETROS!F$3)</f>
        <v>221.40263696100004</v>
      </c>
      <c r="F20" s="57">
        <v>24</v>
      </c>
      <c r="G20" s="42">
        <f t="shared" si="2"/>
        <v>1400.9533392813203</v>
      </c>
      <c r="H20" s="45">
        <f>PRODUCT(G20,PARAMETROS!F$5)</f>
        <v>449.70602190930384</v>
      </c>
      <c r="I20" s="45">
        <f>PRODUCT(G20,PARAMETROS!F$3)</f>
        <v>449.70602190930384</v>
      </c>
      <c r="M20" s="41"/>
    </row>
    <row r="21" spans="1:13" x14ac:dyDescent="0.2">
      <c r="A21" s="57">
        <v>23</v>
      </c>
      <c r="B21" s="42">
        <f t="shared" si="0"/>
        <v>660.98918095833346</v>
      </c>
      <c r="C21" s="43">
        <f t="shared" si="1"/>
        <v>590.44285714285718</v>
      </c>
      <c r="D21" s="44">
        <f>IF(B21&lt;C21,C21*PARAMETROS!F$5,B21*PARAMETROS!F$5)</f>
        <v>212.17752708762504</v>
      </c>
      <c r="E21" s="44">
        <f>IF(B21&lt;C21,C21*PARAMETROS!F$3,B21*PARAMETROS!F$3)</f>
        <v>212.17752708762504</v>
      </c>
      <c r="F21" s="57">
        <v>23</v>
      </c>
      <c r="G21" s="42">
        <f t="shared" si="2"/>
        <v>1342.580283477932</v>
      </c>
      <c r="H21" s="45">
        <f>PRODUCT(G21,PARAMETROS!F$5)</f>
        <v>430.96827099641615</v>
      </c>
      <c r="I21" s="45">
        <f>PRODUCT(G21,PARAMETROS!F$3)</f>
        <v>430.96827099641615</v>
      </c>
      <c r="M21" s="41"/>
    </row>
    <row r="22" spans="1:13" x14ac:dyDescent="0.2">
      <c r="A22" s="57">
        <v>22</v>
      </c>
      <c r="B22" s="42">
        <f t="shared" si="0"/>
        <v>632.2505209166668</v>
      </c>
      <c r="C22" s="43">
        <f t="shared" si="1"/>
        <v>564.77142857142849</v>
      </c>
      <c r="D22" s="44">
        <f>IF(B22&lt;C22,C22*PARAMETROS!F$5,B22*PARAMETROS!F$5)</f>
        <v>202.95241721425006</v>
      </c>
      <c r="E22" s="44">
        <f>IF(B22&lt;C22,C22*PARAMETROS!F$3,B22*PARAMETROS!F$3)</f>
        <v>202.95241721425006</v>
      </c>
      <c r="F22" s="57">
        <v>22</v>
      </c>
      <c r="G22" s="42">
        <f t="shared" si="2"/>
        <v>1284.2072276745434</v>
      </c>
      <c r="H22" s="45">
        <f>PRODUCT(G22,PARAMETROS!F$5)</f>
        <v>412.23052008352846</v>
      </c>
      <c r="I22" s="45">
        <f>PRODUCT(G22,PARAMETROS!F$3)</f>
        <v>412.23052008352846</v>
      </c>
      <c r="M22" s="41"/>
    </row>
    <row r="23" spans="1:13" x14ac:dyDescent="0.2">
      <c r="A23" s="57">
        <v>21</v>
      </c>
      <c r="B23" s="42">
        <f t="shared" si="0"/>
        <v>603.51186087500014</v>
      </c>
      <c r="C23" s="43">
        <f t="shared" si="1"/>
        <v>539.1</v>
      </c>
      <c r="D23" s="44">
        <f>IF(B23&lt;C23,C23*PARAMETROS!F$5,B23*PARAMETROS!F$5)</f>
        <v>193.72730734087506</v>
      </c>
      <c r="E23" s="44">
        <f>IF(B23&lt;C23,C23*PARAMETROS!F$3,B23*PARAMETROS!F$3)</f>
        <v>193.72730734087506</v>
      </c>
      <c r="F23" s="57">
        <v>21</v>
      </c>
      <c r="G23" s="42">
        <f t="shared" si="2"/>
        <v>1225.8341718711551</v>
      </c>
      <c r="H23" s="45">
        <f>PRODUCT(G23,PARAMETROS!F$5)</f>
        <v>393.49276917064083</v>
      </c>
      <c r="I23" s="45">
        <f>PRODUCT(G23,PARAMETROS!F$3)</f>
        <v>393.49276917064083</v>
      </c>
      <c r="M23" s="41"/>
    </row>
    <row r="24" spans="1:13" x14ac:dyDescent="0.2">
      <c r="A24" s="57">
        <v>20</v>
      </c>
      <c r="B24" s="42">
        <f t="shared" si="0"/>
        <v>574.77320083333348</v>
      </c>
      <c r="C24" s="43">
        <f t="shared" si="1"/>
        <v>513.42857142857144</v>
      </c>
      <c r="D24" s="44">
        <f>IF(B24&lt;C24,C24*PARAMETROS!F$5,B24*PARAMETROS!F$5)</f>
        <v>184.50219746750005</v>
      </c>
      <c r="E24" s="44">
        <f>IF(B24&lt;C24,C24*PARAMETROS!F$3,B24*PARAMETROS!F$3)</f>
        <v>184.50219746750005</v>
      </c>
      <c r="F24" s="57">
        <v>20</v>
      </c>
      <c r="G24" s="42">
        <f t="shared" si="2"/>
        <v>1167.4611160677669</v>
      </c>
      <c r="H24" s="45">
        <f>PRODUCT(G24,PARAMETROS!F$5)</f>
        <v>374.75501825775319</v>
      </c>
      <c r="I24" s="45">
        <f>PRODUCT(G24,PARAMETROS!F$3)</f>
        <v>374.75501825775319</v>
      </c>
      <c r="M24" s="41"/>
    </row>
    <row r="25" spans="1:13" x14ac:dyDescent="0.2">
      <c r="A25" s="57">
        <v>19</v>
      </c>
      <c r="B25" s="42">
        <f t="shared" si="0"/>
        <v>546.03454079166681</v>
      </c>
      <c r="C25" s="43">
        <f t="shared" si="1"/>
        <v>487.75714285714287</v>
      </c>
      <c r="D25" s="44">
        <f>IF(B25&lt;C25,C25*PARAMETROS!F$5,B25*PARAMETROS!F$5)</f>
        <v>175.27708759412505</v>
      </c>
      <c r="E25" s="44">
        <f>IF(B25&lt;C25,C25*PARAMETROS!F$3,B25*PARAMETROS!F$3)</f>
        <v>175.27708759412505</v>
      </c>
      <c r="F25" s="57">
        <v>19</v>
      </c>
      <c r="G25" s="42">
        <f t="shared" si="2"/>
        <v>1109.0880602643786</v>
      </c>
      <c r="H25" s="45">
        <f>PRODUCT(G25,PARAMETROS!F$5)</f>
        <v>356.0172673448655</v>
      </c>
      <c r="I25" s="45">
        <f>PRODUCT(G25,PARAMETROS!F$3)</f>
        <v>356.0172673448655</v>
      </c>
      <c r="M25" s="41"/>
    </row>
    <row r="26" spans="1:13" x14ac:dyDescent="0.2">
      <c r="A26" s="57">
        <v>18</v>
      </c>
      <c r="B26" s="42">
        <f t="shared" si="0"/>
        <v>517.29588075000015</v>
      </c>
      <c r="C26" s="43">
        <f t="shared" si="1"/>
        <v>462.08571428571435</v>
      </c>
      <c r="D26" s="44">
        <f>IF(B26&lt;C26,C26*PARAMETROS!F$5,B26*PARAMETROS!F$5)</f>
        <v>166.05197772075005</v>
      </c>
      <c r="E26" s="44">
        <f>IF(B26&lt;C26,C26*PARAMETROS!F$3,B26*PARAMETROS!F$3)</f>
        <v>166.05197772075005</v>
      </c>
      <c r="F26" s="57">
        <v>18</v>
      </c>
      <c r="G26" s="42">
        <f t="shared" si="2"/>
        <v>1050.7150044609903</v>
      </c>
      <c r="H26" s="45">
        <f>PRODUCT(G26,PARAMETROS!F$5)</f>
        <v>337.27951643197787</v>
      </c>
      <c r="I26" s="45">
        <f>PRODUCT(G26,PARAMETROS!F$3)</f>
        <v>337.27951643197787</v>
      </c>
      <c r="M26" s="41"/>
    </row>
    <row r="27" spans="1:13" x14ac:dyDescent="0.2">
      <c r="A27" s="57">
        <v>17</v>
      </c>
      <c r="B27" s="42">
        <f t="shared" si="0"/>
        <v>488.55722070833343</v>
      </c>
      <c r="C27" s="43">
        <f t="shared" si="1"/>
        <v>436.41428571428565</v>
      </c>
      <c r="D27" s="44">
        <f>IF(B27&lt;C27,C27*PARAMETROS!F$5,B27*PARAMETROS!F$5)</f>
        <v>156.82686784737504</v>
      </c>
      <c r="E27" s="44">
        <f>IF(B27&lt;C27,C27*PARAMETROS!F$3,B27*PARAMETROS!F$3)</f>
        <v>156.82686784737504</v>
      </c>
      <c r="F27" s="57">
        <v>17</v>
      </c>
      <c r="G27" s="42">
        <f t="shared" si="2"/>
        <v>992.34194865760185</v>
      </c>
      <c r="H27" s="45">
        <f>PRODUCT(G27,PARAMETROS!F$5)</f>
        <v>318.54176551909018</v>
      </c>
      <c r="I27" s="45">
        <f>PRODUCT(G27,PARAMETROS!F$3)</f>
        <v>318.54176551909018</v>
      </c>
      <c r="M27" s="41"/>
    </row>
    <row r="28" spans="1:13" x14ac:dyDescent="0.2">
      <c r="A28" s="57">
        <v>16</v>
      </c>
      <c r="B28" s="42">
        <f t="shared" si="0"/>
        <v>459.81856066666677</v>
      </c>
      <c r="C28" s="43">
        <f t="shared" si="1"/>
        <v>410.74285714285713</v>
      </c>
      <c r="D28" s="44">
        <f>IF(B28&lt;C28,C28*PARAMETROS!F$5,B28*PARAMETROS!F$5)</f>
        <v>147.60175797400004</v>
      </c>
      <c r="E28" s="44">
        <f>IF(B28&lt;C28,C28*PARAMETROS!F$3,B28*PARAMETROS!F$3)</f>
        <v>147.60175797400004</v>
      </c>
      <c r="F28" s="57">
        <v>16</v>
      </c>
      <c r="G28" s="42">
        <f t="shared" si="2"/>
        <v>933.96889285421344</v>
      </c>
      <c r="H28" s="45">
        <f>PRODUCT(G28,PARAMETROS!F$5)</f>
        <v>299.80401460620254</v>
      </c>
      <c r="I28" s="45">
        <f>PRODUCT(G28,PARAMETROS!F$3)</f>
        <v>299.80401460620254</v>
      </c>
      <c r="M28" s="41"/>
    </row>
    <row r="29" spans="1:13" x14ac:dyDescent="0.2">
      <c r="A29" s="57">
        <v>15</v>
      </c>
      <c r="B29" s="42">
        <f t="shared" si="0"/>
        <v>431.07990062500011</v>
      </c>
      <c r="C29" s="43">
        <f t="shared" si="1"/>
        <v>385.07142857142856</v>
      </c>
      <c r="D29" s="44">
        <f>IF(B29&lt;C29,C29*PARAMETROS!F$5,B29*PARAMETROS!F$5)</f>
        <v>138.37664810062503</v>
      </c>
      <c r="E29" s="44">
        <f>IF(B29&lt;C29,C29*PARAMETROS!F$3,B29*PARAMETROS!F$3)</f>
        <v>138.37664810062503</v>
      </c>
      <c r="F29" s="57">
        <v>15</v>
      </c>
      <c r="G29" s="42">
        <f t="shared" si="2"/>
        <v>875.59583705082514</v>
      </c>
      <c r="H29" s="45">
        <f>PRODUCT(G29,PARAMETROS!F$5)</f>
        <v>281.06626369331485</v>
      </c>
      <c r="I29" s="45">
        <f>PRODUCT(G29,PARAMETROS!F$3)</f>
        <v>281.06626369331485</v>
      </c>
      <c r="M29" s="41"/>
    </row>
    <row r="30" spans="1:13" x14ac:dyDescent="0.2">
      <c r="A30" s="57">
        <v>14</v>
      </c>
      <c r="B30" s="42">
        <f t="shared" si="0"/>
        <v>402.34124058333344</v>
      </c>
      <c r="C30" s="43">
        <f t="shared" si="1"/>
        <v>359.40000000000003</v>
      </c>
      <c r="D30" s="44">
        <f>IF(B30&lt;C30,C30*PARAMETROS!F$5,B30*PARAMETROS!F$5)</f>
        <v>129.15153822725003</v>
      </c>
      <c r="E30" s="44">
        <f>IF(B30&lt;C30,C30*PARAMETROS!F$3,B30*PARAMETROS!F$3)</f>
        <v>129.15153822725003</v>
      </c>
      <c r="F30" s="57">
        <v>14</v>
      </c>
      <c r="G30" s="42">
        <f t="shared" si="2"/>
        <v>817.22278124743684</v>
      </c>
      <c r="H30" s="45">
        <f>PRODUCT(G30,PARAMETROS!F$5)</f>
        <v>262.32851278042722</v>
      </c>
      <c r="I30" s="45">
        <f>PRODUCT(G30,PARAMETROS!F$3)</f>
        <v>262.32851278042722</v>
      </c>
      <c r="M30" s="41"/>
    </row>
    <row r="31" spans="1:13" x14ac:dyDescent="0.2">
      <c r="A31" s="57">
        <v>13</v>
      </c>
      <c r="B31" s="42">
        <f t="shared" si="0"/>
        <v>373.60258054166673</v>
      </c>
      <c r="C31" s="43">
        <f t="shared" si="1"/>
        <v>333.72857142857146</v>
      </c>
      <c r="D31" s="44">
        <f>IF(B31&lt;C31,C31*PARAMETROS!F$5,B31*PARAMETROS!F$5)</f>
        <v>119.92642835387502</v>
      </c>
      <c r="E31" s="44">
        <f>IF(B31&lt;C31,C31*PARAMETROS!F$3,B31*PARAMETROS!F$3)</f>
        <v>119.92642835387502</v>
      </c>
      <c r="F31" s="57">
        <v>13</v>
      </c>
      <c r="G31" s="42">
        <f t="shared" si="2"/>
        <v>758.84972544404843</v>
      </c>
      <c r="H31" s="45">
        <f>PRODUCT(G31,PARAMETROS!F$5)</f>
        <v>243.59076186753956</v>
      </c>
      <c r="I31" s="45">
        <f>PRODUCT(G31,PARAMETROS!F$3)</f>
        <v>243.59076186753956</v>
      </c>
      <c r="M31" s="41"/>
    </row>
    <row r="32" spans="1:13" x14ac:dyDescent="0.2">
      <c r="A32" s="57">
        <v>12</v>
      </c>
      <c r="B32" s="42">
        <f t="shared" si="0"/>
        <v>344.86392050000006</v>
      </c>
      <c r="C32" s="43">
        <f t="shared" si="1"/>
        <v>308.05714285714282</v>
      </c>
      <c r="D32" s="44">
        <f>IF(B32&lt;C32,C32*PARAMETROS!F$5,B32*PARAMETROS!F$5)</f>
        <v>110.70131848050002</v>
      </c>
      <c r="E32" s="44">
        <f>IF(B32&lt;C32,C32*PARAMETROS!F$3,B32*PARAMETROS!F$3)</f>
        <v>110.70131848050002</v>
      </c>
      <c r="F32" s="57">
        <v>12</v>
      </c>
      <c r="G32" s="42">
        <f t="shared" si="2"/>
        <v>700.47666964066013</v>
      </c>
      <c r="H32" s="45">
        <f>PRODUCT(G32,PARAMETROS!F$5)</f>
        <v>224.85301095465192</v>
      </c>
      <c r="I32" s="45">
        <f>PRODUCT(G32,PARAMETROS!F$3)</f>
        <v>224.85301095465192</v>
      </c>
      <c r="M32" s="41"/>
    </row>
    <row r="33" spans="1:13" x14ac:dyDescent="0.2">
      <c r="A33" s="57">
        <v>11</v>
      </c>
      <c r="B33" s="42">
        <f t="shared" si="0"/>
        <v>316.1252604583334</v>
      </c>
      <c r="C33" s="43">
        <f t="shared" si="1"/>
        <v>282.38571428571424</v>
      </c>
      <c r="D33" s="44">
        <f>IF(B33&lt;C33,C33*PARAMETROS!F$5,B33*PARAMETROS!F$5)</f>
        <v>101.47620860712503</v>
      </c>
      <c r="E33" s="44">
        <f>IF(B33&lt;C33,C33*PARAMETROS!F$3,B33*PARAMETROS!F$3)</f>
        <v>101.47620860712503</v>
      </c>
      <c r="F33" s="57">
        <v>11</v>
      </c>
      <c r="G33" s="42">
        <f t="shared" si="2"/>
        <v>642.10361383727172</v>
      </c>
      <c r="H33" s="45">
        <f>PRODUCT(G33,PARAMETROS!F$5)</f>
        <v>206.11526004176423</v>
      </c>
      <c r="I33" s="45">
        <f>PRODUCT(G33,PARAMETROS!F$3)</f>
        <v>206.11526004176423</v>
      </c>
      <c r="M33" s="41"/>
    </row>
    <row r="34" spans="1:13" x14ac:dyDescent="0.2">
      <c r="A34" s="57">
        <v>10</v>
      </c>
      <c r="B34" s="42">
        <f t="shared" si="0"/>
        <v>287.38660041666674</v>
      </c>
      <c r="C34" s="43">
        <f t="shared" si="1"/>
        <v>256.71428571428572</v>
      </c>
      <c r="D34" s="44">
        <f>IF(B34&lt;C34,C34*PARAMETROS!F$5,B34*PARAMETROS!F$5)</f>
        <v>92.251098733750027</v>
      </c>
      <c r="E34" s="44">
        <f>IF(B34&lt;C34,C34*PARAMETROS!F$3,B34*PARAMETROS!F$3)</f>
        <v>92.251098733750027</v>
      </c>
      <c r="F34" s="57">
        <v>10</v>
      </c>
      <c r="G34" s="42">
        <f t="shared" si="2"/>
        <v>583.73055803388343</v>
      </c>
      <c r="H34" s="45">
        <f>PRODUCT(G34,PARAMETROS!F$5)</f>
        <v>187.3775091288766</v>
      </c>
      <c r="I34" s="45">
        <f>PRODUCT(G34,PARAMETROS!F$3)</f>
        <v>187.3775091288766</v>
      </c>
      <c r="M34" s="41"/>
    </row>
    <row r="35" spans="1:13" x14ac:dyDescent="0.2">
      <c r="A35" s="57">
        <v>9</v>
      </c>
      <c r="B35" s="42">
        <f t="shared" si="0"/>
        <v>258.64794037500008</v>
      </c>
      <c r="C35" s="43">
        <f t="shared" si="1"/>
        <v>231.04285714285717</v>
      </c>
      <c r="D35" s="44">
        <f>IF(B35&lt;C35,C35*PARAMETROS!F$5,B35*PARAMETROS!F$5)</f>
        <v>83.025988860375023</v>
      </c>
      <c r="E35" s="44">
        <f>IF(B35&lt;C35,C35*PARAMETROS!F$3,B35*PARAMETROS!F$3)</f>
        <v>83.025988860375023</v>
      </c>
      <c r="F35" s="57">
        <v>9</v>
      </c>
      <c r="G35" s="42">
        <f t="shared" si="2"/>
        <v>525.35750223049513</v>
      </c>
      <c r="H35" s="45">
        <f>PRODUCT(G35,PARAMETROS!F$5)</f>
        <v>168.63975821598893</v>
      </c>
      <c r="I35" s="45">
        <f>PRODUCT(G35,PARAMETROS!F$3)</f>
        <v>168.63975821598893</v>
      </c>
      <c r="M35" s="41"/>
    </row>
    <row r="36" spans="1:13" x14ac:dyDescent="0.2">
      <c r="A36" s="57">
        <v>8</v>
      </c>
      <c r="B36" s="42">
        <f t="shared" si="0"/>
        <v>229.90928033333338</v>
      </c>
      <c r="C36" s="43">
        <f t="shared" si="1"/>
        <v>205.37142857142857</v>
      </c>
      <c r="D36" s="44">
        <f>IF(B36&lt;C36,C36*PARAMETROS!F$5,B36*PARAMETROS!F$5)</f>
        <v>73.800878987000019</v>
      </c>
      <c r="E36" s="44">
        <f>IF(B36&lt;C36,C36*PARAMETROS!F$3,B36*PARAMETROS!F$3)</f>
        <v>73.800878987000019</v>
      </c>
      <c r="F36" s="57">
        <v>8</v>
      </c>
      <c r="G36" s="42">
        <f t="shared" si="2"/>
        <v>466.98444642710672</v>
      </c>
      <c r="H36" s="45">
        <f>PRODUCT(G36,PARAMETROS!F$5)</f>
        <v>149.90200730310127</v>
      </c>
      <c r="I36" s="45">
        <f>PRODUCT(G36,PARAMETROS!F$3)</f>
        <v>149.90200730310127</v>
      </c>
      <c r="M36" s="41"/>
    </row>
    <row r="37" spans="1:13" x14ac:dyDescent="0.2">
      <c r="A37" s="57">
        <v>7</v>
      </c>
      <c r="B37" s="42">
        <f t="shared" si="0"/>
        <v>201.17062029166672</v>
      </c>
      <c r="C37" s="43">
        <f t="shared" si="1"/>
        <v>179.70000000000002</v>
      </c>
      <c r="D37" s="44">
        <f>IF(B37&lt;C37,C37*PARAMETROS!F$5,B37*PARAMETROS!F$5)</f>
        <v>64.575769113625014</v>
      </c>
      <c r="E37" s="44">
        <f>IF(B37&lt;C37,C37*PARAMETROS!F$3,B37*PARAMETROS!F$3)</f>
        <v>64.575769113625014</v>
      </c>
      <c r="F37" s="57">
        <v>7</v>
      </c>
      <c r="G37" s="42">
        <f t="shared" si="2"/>
        <v>408.61139062371842</v>
      </c>
      <c r="H37" s="45">
        <f>PRODUCT(G37,PARAMETROS!F$5)</f>
        <v>131.16425639021361</v>
      </c>
      <c r="I37" s="45">
        <f>PRODUCT(G37,PARAMETROS!F$3)</f>
        <v>131.16425639021361</v>
      </c>
      <c r="M37" s="41"/>
    </row>
    <row r="38" spans="1:13" x14ac:dyDescent="0.2">
      <c r="A38" s="57">
        <v>6</v>
      </c>
      <c r="B38" s="42">
        <f t="shared" si="0"/>
        <v>172.43196025000003</v>
      </c>
      <c r="C38" s="43">
        <f t="shared" si="1"/>
        <v>154.02857142857141</v>
      </c>
      <c r="D38" s="44">
        <f>IF(B38&lt;C38,C38*PARAMETROS!F$5,B38*PARAMETROS!F$5)</f>
        <v>55.35065924025001</v>
      </c>
      <c r="E38" s="44">
        <f>IF(B38&lt;C38,C38*PARAMETROS!F$3,B38*PARAMETROS!F$3)</f>
        <v>55.35065924025001</v>
      </c>
      <c r="F38" s="57">
        <v>6</v>
      </c>
      <c r="G38" s="42">
        <f t="shared" si="2"/>
        <v>350.23833482033007</v>
      </c>
      <c r="H38" s="45">
        <f>PRODUCT(G38,PARAMETROS!F$5)</f>
        <v>112.42650547732596</v>
      </c>
      <c r="I38" s="45">
        <f>PRODUCT(G38,PARAMETROS!F$3)</f>
        <v>112.42650547732596</v>
      </c>
      <c r="M38" s="41"/>
    </row>
    <row r="39" spans="1:13" x14ac:dyDescent="0.2">
      <c r="A39" s="57">
        <v>5</v>
      </c>
      <c r="B39" s="42">
        <f t="shared" si="0"/>
        <v>143.69330020833337</v>
      </c>
      <c r="C39" s="43">
        <f t="shared" si="1"/>
        <v>128.35714285714286</v>
      </c>
      <c r="D39" s="44">
        <f>IF(B39&lt;C39,C39*PARAMETROS!F$5,B39*PARAMETROS!F$5)</f>
        <v>46.125549366875013</v>
      </c>
      <c r="E39" s="44">
        <f>IF(B39&lt;C39,C39*PARAMETROS!F$3,B39*PARAMETROS!F$3)</f>
        <v>46.125549366875013</v>
      </c>
      <c r="F39" s="57">
        <v>5</v>
      </c>
      <c r="G39" s="42">
        <f t="shared" si="2"/>
        <v>291.86527901694171</v>
      </c>
      <c r="H39" s="45">
        <f>PRODUCT(G39,PARAMETROS!F$5)</f>
        <v>93.688754564438298</v>
      </c>
      <c r="I39" s="45">
        <f>PRODUCT(G39,PARAMETROS!F$3)</f>
        <v>93.688754564438298</v>
      </c>
      <c r="M39" s="41"/>
    </row>
    <row r="40" spans="1:13" x14ac:dyDescent="0.2">
      <c r="A40" s="57">
        <v>4</v>
      </c>
      <c r="B40" s="42">
        <f t="shared" si="0"/>
        <v>114.95464016666669</v>
      </c>
      <c r="C40" s="43">
        <f t="shared" si="1"/>
        <v>102.68571428571428</v>
      </c>
      <c r="D40" s="44">
        <f>IF(B40&lt;C40,C40*PARAMETROS!F$5,B40*PARAMETROS!F$5)</f>
        <v>36.900439493500009</v>
      </c>
      <c r="E40" s="44">
        <f>IF(B40&lt;C40,C40*PARAMETROS!F$3,B40*PARAMETROS!F$3)</f>
        <v>36.900439493500009</v>
      </c>
      <c r="F40" s="57">
        <v>4</v>
      </c>
      <c r="G40" s="42">
        <f t="shared" si="2"/>
        <v>233.49222321355336</v>
      </c>
      <c r="H40" s="45">
        <f>PRODUCT(G40,PARAMETROS!F$5)</f>
        <v>74.951003651550636</v>
      </c>
      <c r="I40" s="45">
        <f>PRODUCT(G40,PARAMETROS!F$3)</f>
        <v>74.951003651550636</v>
      </c>
      <c r="M40" s="41"/>
    </row>
    <row r="41" spans="1:13" x14ac:dyDescent="0.2">
      <c r="A41" s="57">
        <v>3</v>
      </c>
      <c r="B41" s="42">
        <f t="shared" si="0"/>
        <v>86.215980125000016</v>
      </c>
      <c r="C41" s="43">
        <f t="shared" si="1"/>
        <v>77.014285714285705</v>
      </c>
      <c r="D41" s="44">
        <f>IF(B41&lt;C41,C41*PARAMETROS!F$5,B41*PARAMETROS!F$5)</f>
        <v>27.675329620125005</v>
      </c>
      <c r="E41" s="44">
        <f>IF(B41&lt;C41,C41*PARAMETROS!F$3,B41*PARAMETROS!F$3)</f>
        <v>27.675329620125005</v>
      </c>
      <c r="F41" s="57">
        <v>3</v>
      </c>
      <c r="G41" s="42">
        <f t="shared" si="2"/>
        <v>175.11916741016503</v>
      </c>
      <c r="H41" s="45">
        <f>PRODUCT(G41,PARAMETROS!F$5)</f>
        <v>56.21325273866298</v>
      </c>
      <c r="I41" s="45">
        <f>PRODUCT(G41,PARAMETROS!F$3)</f>
        <v>56.21325273866298</v>
      </c>
      <c r="M41" s="41"/>
    </row>
    <row r="42" spans="1:13" x14ac:dyDescent="0.2">
      <c r="A42" s="57">
        <v>2</v>
      </c>
      <c r="B42" s="42">
        <f t="shared" si="0"/>
        <v>57.477320083333346</v>
      </c>
      <c r="C42" s="43">
        <f t="shared" si="1"/>
        <v>51.342857142857142</v>
      </c>
      <c r="D42" s="44">
        <f>IF(B42&lt;C42,C42*PARAMETROS!F$5,B42*PARAMETROS!F$5)</f>
        <v>18.450219746750005</v>
      </c>
      <c r="E42" s="44">
        <f>IF(B42&lt;C42,C42*PARAMETROS!F$3,B42*PARAMETROS!F$3)</f>
        <v>18.450219746750005</v>
      </c>
      <c r="F42" s="57">
        <v>2</v>
      </c>
      <c r="G42" s="42">
        <f t="shared" si="2"/>
        <v>116.74611160677668</v>
      </c>
      <c r="H42" s="45">
        <f>PRODUCT(G42,PARAMETROS!F$5)</f>
        <v>37.475501825775318</v>
      </c>
      <c r="I42" s="45">
        <f>PRODUCT(G42,PARAMETROS!F$3)</f>
        <v>37.475501825775318</v>
      </c>
      <c r="M42" s="41"/>
    </row>
    <row r="43" spans="1:13" ht="15" thickBot="1" x14ac:dyDescent="0.25">
      <c r="A43" s="59">
        <v>1</v>
      </c>
      <c r="B43" s="60">
        <f t="shared" si="0"/>
        <v>28.738660041666673</v>
      </c>
      <c r="C43" s="43">
        <f t="shared" si="1"/>
        <v>25.671428571428571</v>
      </c>
      <c r="D43" s="47">
        <f>IF(B43&lt;C43,C43*PARAMETROS!F$5,B43*PARAMETROS!F$5)</f>
        <v>9.2251098733750023</v>
      </c>
      <c r="E43" s="48">
        <f>IF(B43&lt;C43,C43*PARAMETROS!F$3,B43*PARAMETROS!F$3)</f>
        <v>9.2251098733750023</v>
      </c>
      <c r="F43" s="57">
        <v>1</v>
      </c>
      <c r="G43" s="46">
        <f t="shared" si="2"/>
        <v>58.37305580338834</v>
      </c>
      <c r="H43" s="48">
        <f>PRODUCT(G43,PARAMETROS!F$5)</f>
        <v>18.737750912887659</v>
      </c>
      <c r="I43" s="48">
        <f>PRODUCT(G43,PARAMETROS!F$3)</f>
        <v>18.737750912887659</v>
      </c>
      <c r="M43" s="41"/>
    </row>
    <row r="46" spans="1:13" ht="57.75" hidden="1" thickBot="1" x14ac:dyDescent="0.25">
      <c r="B46" s="51" t="s">
        <v>54</v>
      </c>
      <c r="C46" s="52">
        <v>5.99</v>
      </c>
      <c r="F46" s="61"/>
    </row>
  </sheetData>
  <sheetProtection algorithmName="SHA-512" hashValue="qfPl8tUyvYv1D1BRHsN1j3LFWxet5BY5riSrk1+i9L5bgn5uLyWYVOAAMikAW87IAEEZXflzPKdduMUJde7RFg==" saltValue="lBm8WHSrzgivYtieacvW+A==" spinCount="100000" sheet="1" objects="1" scenarios="1"/>
  <mergeCells count="4">
    <mergeCell ref="D2:E2"/>
    <mergeCell ref="H2:I2"/>
    <mergeCell ref="G1:I1"/>
    <mergeCell ref="B1:E1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C16" sqref="C1:C1048576"/>
    </sheetView>
  </sheetViews>
  <sheetFormatPr baseColWidth="10" defaultRowHeight="12.75" x14ac:dyDescent="0.2"/>
  <cols>
    <col min="1" max="1" width="25.140625" style="1" bestFit="1" customWidth="1"/>
    <col min="2" max="2" width="21.28515625" style="1" bestFit="1" customWidth="1"/>
    <col min="3" max="3" width="18.28515625" style="38" hidden="1" customWidth="1"/>
    <col min="4" max="4" width="15.5703125" bestFit="1" customWidth="1"/>
    <col min="5" max="5" width="17.7109375" bestFit="1" customWidth="1"/>
    <col min="6" max="6" width="6.85546875" customWidth="1"/>
    <col min="7" max="7" width="6.85546875" bestFit="1" customWidth="1"/>
    <col min="8" max="8" width="28.7109375" bestFit="1" customWidth="1"/>
    <col min="9" max="9" width="12.42578125" bestFit="1" customWidth="1"/>
    <col min="10" max="10" width="37.28515625" bestFit="1" customWidth="1"/>
  </cols>
  <sheetData>
    <row r="1" spans="1:9" ht="43.15" customHeight="1" thickBot="1" x14ac:dyDescent="0.25">
      <c r="B1" s="68" t="s">
        <v>4</v>
      </c>
      <c r="C1" s="68"/>
      <c r="D1" s="89" t="s">
        <v>50</v>
      </c>
      <c r="E1" s="90"/>
    </row>
    <row r="2" spans="1:9" ht="28.5" x14ac:dyDescent="0.2">
      <c r="A2" s="67" t="s">
        <v>0</v>
      </c>
      <c r="B2" s="69" t="s">
        <v>5</v>
      </c>
      <c r="C2" s="70" t="s">
        <v>56</v>
      </c>
      <c r="D2" s="69" t="s">
        <v>48</v>
      </c>
      <c r="E2" s="69" t="s">
        <v>49</v>
      </c>
      <c r="H2" s="74" t="s">
        <v>59</v>
      </c>
      <c r="I2" s="74"/>
    </row>
    <row r="3" spans="1:9" ht="14.25" x14ac:dyDescent="0.2">
      <c r="A3" s="65">
        <v>40</v>
      </c>
      <c r="B3" s="42">
        <f>PARAMETROS!B5</f>
        <v>2137.6933333333332</v>
      </c>
      <c r="C3" s="43"/>
      <c r="D3" s="66">
        <f>PRODUCT(B3,PARAMETROS!F$4)</f>
        <v>686.19955999999991</v>
      </c>
      <c r="E3" s="66">
        <f>PRODUCT(B3,PARAMETROS!F$2)</f>
        <v>686.19955999999991</v>
      </c>
      <c r="H3" s="75" t="s">
        <v>60</v>
      </c>
      <c r="I3" s="76">
        <v>0.32100000000000001</v>
      </c>
    </row>
    <row r="4" spans="1:9" ht="14.25" x14ac:dyDescent="0.2">
      <c r="A4" s="65">
        <v>39</v>
      </c>
      <c r="B4" s="42">
        <f>PRODUCT(PARAMETROS!B$5,A4)/A$3</f>
        <v>2084.2509999999997</v>
      </c>
      <c r="C4" s="43">
        <f>(A4/7*30)*$C$46</f>
        <v>864.12857142857138</v>
      </c>
      <c r="D4" s="66">
        <f>IF(B4&lt;C4,C4*PARAMETROS!F$5,B4*PARAMETROS!F$5)</f>
        <v>669.04457099999991</v>
      </c>
      <c r="E4" s="66">
        <f>IF(B4&lt;C4,C4*PARAMETROS!F$3,B4*PARAMETROS!F$3)</f>
        <v>669.04457099999991</v>
      </c>
      <c r="H4" s="75" t="s">
        <v>61</v>
      </c>
      <c r="I4" s="76">
        <v>0.32100000000000001</v>
      </c>
    </row>
    <row r="5" spans="1:9" ht="14.25" x14ac:dyDescent="0.2">
      <c r="A5" s="65">
        <v>38</v>
      </c>
      <c r="B5" s="42">
        <f>PRODUCT(PARAMETROS!B$5,A5)/A$3</f>
        <v>2030.8086666666666</v>
      </c>
      <c r="C5" s="43">
        <f t="shared" ref="C5:C42" si="0">(A5/7*30)*$C$46</f>
        <v>841.97142857142853</v>
      </c>
      <c r="D5" s="66">
        <f>IF(B5&lt;C5,C5*PARAMETROS!F$5,B5*PARAMETROS!F$5)</f>
        <v>651.88958200000002</v>
      </c>
      <c r="E5" s="66">
        <f>IF(B5&lt;C5,C5*PARAMETROS!F$3,B5*PARAMETROS!F$3)</f>
        <v>651.88958200000002</v>
      </c>
      <c r="H5" s="75" t="s">
        <v>62</v>
      </c>
      <c r="I5" s="76">
        <v>0.32100000000000001</v>
      </c>
    </row>
    <row r="6" spans="1:9" ht="14.25" x14ac:dyDescent="0.2">
      <c r="A6" s="65">
        <v>37</v>
      </c>
      <c r="B6" s="42">
        <f>PRODUCT(PARAMETROS!B$5,A6)/A$3</f>
        <v>1977.3663333333329</v>
      </c>
      <c r="C6" s="43">
        <f t="shared" si="0"/>
        <v>819.81428571428557</v>
      </c>
      <c r="D6" s="66">
        <f>IF(B6&lt;C6,C6*PARAMETROS!F$5,B6*PARAMETROS!F$5)</f>
        <v>634.7345929999999</v>
      </c>
      <c r="E6" s="66">
        <f>IF(B6&lt;C6,C6*PARAMETROS!F$3,B6*PARAMETROS!F$3)</f>
        <v>634.7345929999999</v>
      </c>
      <c r="H6" s="75" t="s">
        <v>63</v>
      </c>
      <c r="I6" s="76">
        <v>0.32100000000000001</v>
      </c>
    </row>
    <row r="7" spans="1:9" ht="14.25" x14ac:dyDescent="0.2">
      <c r="A7" s="65">
        <v>36</v>
      </c>
      <c r="B7" s="42">
        <f>PRODUCT(PARAMETROS!B$5,A7)/A$3</f>
        <v>1923.9239999999998</v>
      </c>
      <c r="C7" s="43">
        <f t="shared" si="0"/>
        <v>797.65714285714296</v>
      </c>
      <c r="D7" s="66">
        <f>IF(B7&lt;C7,C7*PARAMETROS!F$5,B7*PARAMETROS!F$5)</f>
        <v>617.5796039999999</v>
      </c>
      <c r="E7" s="66">
        <f>IF(B7&lt;C7,C7*PARAMETROS!F$3,B7*PARAMETROS!F$3)</f>
        <v>617.5796039999999</v>
      </c>
    </row>
    <row r="8" spans="1:9" ht="14.25" x14ac:dyDescent="0.2">
      <c r="A8" s="65">
        <v>35</v>
      </c>
      <c r="B8" s="42">
        <f>PRODUCT(PARAMETROS!B$5,A8)/A$3</f>
        <v>1870.4816666666666</v>
      </c>
      <c r="C8" s="43">
        <f t="shared" si="0"/>
        <v>775.5</v>
      </c>
      <c r="D8" s="66">
        <f>IF(B8&lt;C8,C8*PARAMETROS!F$5,B8*PARAMETROS!F$5)</f>
        <v>600.42461500000002</v>
      </c>
      <c r="E8" s="66">
        <f>IF(B8&lt;C8,C8*PARAMETROS!F$3,B8*PARAMETROS!F$3)</f>
        <v>600.42461500000002</v>
      </c>
    </row>
    <row r="9" spans="1:9" ht="14.25" x14ac:dyDescent="0.2">
      <c r="A9" s="65">
        <v>34</v>
      </c>
      <c r="B9" s="42">
        <f>PRODUCT(PARAMETROS!B$5,A9)/A$3</f>
        <v>1817.0393333333334</v>
      </c>
      <c r="C9" s="43">
        <f t="shared" si="0"/>
        <v>753.34285714285704</v>
      </c>
      <c r="D9" s="66">
        <f>IF(B9&lt;C9,C9*PARAMETROS!F$5,B9*PARAMETROS!F$5)</f>
        <v>583.26962600000002</v>
      </c>
      <c r="E9" s="66">
        <f>IF(B9&lt;C9,C9*PARAMETROS!F$3,B9*PARAMETROS!F$3)</f>
        <v>583.26962600000002</v>
      </c>
    </row>
    <row r="10" spans="1:9" ht="14.25" x14ac:dyDescent="0.2">
      <c r="A10" s="65">
        <v>33</v>
      </c>
      <c r="B10" s="42">
        <f>PRODUCT(PARAMETROS!B$5,A10)/A$3</f>
        <v>1763.5969999999998</v>
      </c>
      <c r="C10" s="43">
        <f t="shared" si="0"/>
        <v>731.18571428571431</v>
      </c>
      <c r="D10" s="66">
        <f>IF(B10&lt;C10,C10*PARAMETROS!F$5,B10*PARAMETROS!F$5)</f>
        <v>566.1146369999999</v>
      </c>
      <c r="E10" s="66">
        <f>IF(B10&lt;C10,C10*PARAMETROS!F$3,B10*PARAMETROS!F$3)</f>
        <v>566.1146369999999</v>
      </c>
    </row>
    <row r="11" spans="1:9" ht="14.25" x14ac:dyDescent="0.2">
      <c r="A11" s="65">
        <v>32</v>
      </c>
      <c r="B11" s="42">
        <f>PRODUCT(PARAMETROS!B$5,A11)/A$3</f>
        <v>1710.1546666666666</v>
      </c>
      <c r="C11" s="43">
        <f t="shared" si="0"/>
        <v>709.02857142857135</v>
      </c>
      <c r="D11" s="66">
        <f>IF(B11&lt;C11,C11*PARAMETROS!F$5,B11*PARAMETROS!F$5)</f>
        <v>548.95964800000002</v>
      </c>
      <c r="E11" s="66">
        <f>IF(B11&lt;C11,C11*PARAMETROS!F$3,B11*PARAMETROS!F$3)</f>
        <v>548.95964800000002</v>
      </c>
    </row>
    <row r="12" spans="1:9" ht="14.25" x14ac:dyDescent="0.2">
      <c r="A12" s="65">
        <v>31</v>
      </c>
      <c r="B12" s="42">
        <f>PRODUCT(PARAMETROS!B$5,A12)/A$3</f>
        <v>1656.7123333333334</v>
      </c>
      <c r="C12" s="43">
        <f t="shared" si="0"/>
        <v>686.87142857142862</v>
      </c>
      <c r="D12" s="66">
        <f>IF(B12&lt;C12,C12*PARAMETROS!F$5,B12*PARAMETROS!F$5)</f>
        <v>531.80465900000002</v>
      </c>
      <c r="E12" s="66">
        <f>IF(B12&lt;C12,C12*PARAMETROS!F$3,B12*PARAMETROS!F$3)</f>
        <v>531.80465900000002</v>
      </c>
    </row>
    <row r="13" spans="1:9" ht="14.25" x14ac:dyDescent="0.2">
      <c r="A13" s="65">
        <v>30</v>
      </c>
      <c r="B13" s="42">
        <f>PRODUCT(PARAMETROS!B$5,A13)/A$3</f>
        <v>1603.27</v>
      </c>
      <c r="C13" s="43">
        <f t="shared" si="0"/>
        <v>664.71428571428567</v>
      </c>
      <c r="D13" s="66">
        <f>IF(B13&lt;C13,C13*PARAMETROS!F$5,B13*PARAMETROS!F$5)</f>
        <v>514.64967000000001</v>
      </c>
      <c r="E13" s="66">
        <f>IF(B13&lt;C13,C13*PARAMETROS!F$3,B13*PARAMETROS!F$3)</f>
        <v>514.64967000000001</v>
      </c>
    </row>
    <row r="14" spans="1:9" ht="14.25" x14ac:dyDescent="0.2">
      <c r="A14" s="65">
        <v>29</v>
      </c>
      <c r="B14" s="42">
        <f>PRODUCT(PARAMETROS!B$5,A14)/A$3</f>
        <v>1549.8276666666666</v>
      </c>
      <c r="C14" s="43">
        <f t="shared" si="0"/>
        <v>642.55714285714294</v>
      </c>
      <c r="D14" s="66">
        <f>IF(B14&lt;C14,C14*PARAMETROS!F$5,B14*PARAMETROS!F$5)</f>
        <v>497.49468099999996</v>
      </c>
      <c r="E14" s="66">
        <f>IF(B14&lt;C14,C14*PARAMETROS!F$3,B14*PARAMETROS!F$3)</f>
        <v>497.49468099999996</v>
      </c>
    </row>
    <row r="15" spans="1:9" ht="14.25" x14ac:dyDescent="0.2">
      <c r="A15" s="65">
        <v>28</v>
      </c>
      <c r="B15" s="42">
        <f>PRODUCT(PARAMETROS!B$5,A15)/A$3</f>
        <v>1496.3853333333332</v>
      </c>
      <c r="C15" s="43">
        <f t="shared" si="0"/>
        <v>620.4</v>
      </c>
      <c r="D15" s="66">
        <f>IF(B15&lt;C15,C15*PARAMETROS!F$5,B15*PARAMETROS!F$5)</f>
        <v>480.33969199999996</v>
      </c>
      <c r="E15" s="66">
        <f>IF(B15&lt;C15,C15*PARAMETROS!F$3,B15*PARAMETROS!F$3)</f>
        <v>480.33969199999996</v>
      </c>
    </row>
    <row r="16" spans="1:9" ht="14.25" x14ac:dyDescent="0.2">
      <c r="A16" s="65">
        <v>27</v>
      </c>
      <c r="B16" s="42">
        <f>PRODUCT(PARAMETROS!B$5,A16)/A$3</f>
        <v>1442.9429999999998</v>
      </c>
      <c r="C16" s="43">
        <f t="shared" si="0"/>
        <v>598.24285714285713</v>
      </c>
      <c r="D16" s="66">
        <f>IF(B16&lt;C16,C16*PARAMETROS!F$5,B16*PARAMETROS!F$5)</f>
        <v>463.18470299999996</v>
      </c>
      <c r="E16" s="66">
        <f>IF(B16&lt;C16,C16*PARAMETROS!F$3,B16*PARAMETROS!F$3)</f>
        <v>463.18470299999996</v>
      </c>
    </row>
    <row r="17" spans="1:5" ht="14.25" x14ac:dyDescent="0.2">
      <c r="A17" s="65">
        <v>26</v>
      </c>
      <c r="B17" s="42">
        <f>PRODUCT(PARAMETROS!B$5,A17)/A$3</f>
        <v>1389.5006666666666</v>
      </c>
      <c r="C17" s="43">
        <f t="shared" si="0"/>
        <v>576.08571428571429</v>
      </c>
      <c r="D17" s="66">
        <f>IF(B17&lt;C17,C17*PARAMETROS!F$5,B17*PARAMETROS!F$5)</f>
        <v>446.02971399999996</v>
      </c>
      <c r="E17" s="66">
        <f>IF(B17&lt;C17,C17*PARAMETROS!F$3,B17*PARAMETROS!F$3)</f>
        <v>446.02971399999996</v>
      </c>
    </row>
    <row r="18" spans="1:5" ht="14.25" x14ac:dyDescent="0.2">
      <c r="A18" s="65">
        <v>25</v>
      </c>
      <c r="B18" s="42">
        <f>PRODUCT(PARAMETROS!B$5,A18)/A$3</f>
        <v>1336.0583333333332</v>
      </c>
      <c r="C18" s="43">
        <f t="shared" si="0"/>
        <v>553.92857142857144</v>
      </c>
      <c r="D18" s="66">
        <f>IF(B18&lt;C18,C18*PARAMETROS!F$5,B18*PARAMETROS!F$5)</f>
        <v>428.87472499999996</v>
      </c>
      <c r="E18" s="66">
        <f>IF(B18&lt;C18,C18*PARAMETROS!F$3,B18*PARAMETROS!F$3)</f>
        <v>428.87472499999996</v>
      </c>
    </row>
    <row r="19" spans="1:5" ht="14.25" x14ac:dyDescent="0.2">
      <c r="A19" s="65">
        <v>24</v>
      </c>
      <c r="B19" s="42">
        <f>PRODUCT(PARAMETROS!B$5,A19)/A$3</f>
        <v>1282.616</v>
      </c>
      <c r="C19" s="43">
        <f t="shared" si="0"/>
        <v>531.77142857142849</v>
      </c>
      <c r="D19" s="66">
        <f>IF(B19&lt;C19,C19*PARAMETROS!F$5,B19*PARAMETROS!F$5)</f>
        <v>411.71973600000001</v>
      </c>
      <c r="E19" s="66">
        <f>IF(B19&lt;C19,C19*PARAMETROS!F$3,B19*PARAMETROS!F$3)</f>
        <v>411.71973600000001</v>
      </c>
    </row>
    <row r="20" spans="1:5" ht="14.25" x14ac:dyDescent="0.2">
      <c r="A20" s="65">
        <v>23</v>
      </c>
      <c r="B20" s="42">
        <f>PRODUCT(PARAMETROS!B$5,A20)/A$3</f>
        <v>1229.1736666666666</v>
      </c>
      <c r="C20" s="43">
        <f t="shared" si="0"/>
        <v>509.6142857142857</v>
      </c>
      <c r="D20" s="66">
        <f>IF(B20&lt;C20,C20*PARAMETROS!F$5,B20*PARAMETROS!F$5)</f>
        <v>394.56474699999995</v>
      </c>
      <c r="E20" s="66">
        <f>IF(B20&lt;C20,C20*PARAMETROS!F$3,B20*PARAMETROS!F$3)</f>
        <v>394.56474699999995</v>
      </c>
    </row>
    <row r="21" spans="1:5" ht="14.25" x14ac:dyDescent="0.2">
      <c r="A21" s="65">
        <v>22</v>
      </c>
      <c r="B21" s="42">
        <f>PRODUCT(PARAMETROS!B$5,A21)/A$3</f>
        <v>1175.7313333333332</v>
      </c>
      <c r="C21" s="43">
        <f t="shared" si="0"/>
        <v>487.4571428571428</v>
      </c>
      <c r="D21" s="66">
        <f>IF(B21&lt;C21,C21*PARAMETROS!F$5,B21*PARAMETROS!F$5)</f>
        <v>377.40975799999995</v>
      </c>
      <c r="E21" s="66">
        <f>IF(B21&lt;C21,C21*PARAMETROS!F$3,B21*PARAMETROS!F$3)</f>
        <v>377.40975799999995</v>
      </c>
    </row>
    <row r="22" spans="1:5" ht="14.25" x14ac:dyDescent="0.2">
      <c r="A22" s="65">
        <v>21</v>
      </c>
      <c r="B22" s="42">
        <f>PRODUCT(PARAMETROS!B$5,A22)/A$3</f>
        <v>1122.289</v>
      </c>
      <c r="C22" s="43">
        <f t="shared" si="0"/>
        <v>465.3</v>
      </c>
      <c r="D22" s="66">
        <f>IF(B22&lt;C22,C22*PARAMETROS!F$5,B22*PARAMETROS!F$5)</f>
        <v>360.25476900000001</v>
      </c>
      <c r="E22" s="66">
        <f>IF(B22&lt;C22,C22*PARAMETROS!F$3,B22*PARAMETROS!F$3)</f>
        <v>360.25476900000001</v>
      </c>
    </row>
    <row r="23" spans="1:5" ht="14.25" x14ac:dyDescent="0.2">
      <c r="A23" s="65">
        <v>20</v>
      </c>
      <c r="B23" s="42">
        <f>PRODUCT(PARAMETROS!B$5,A23)/A$3</f>
        <v>1068.8466666666666</v>
      </c>
      <c r="C23" s="43">
        <f t="shared" si="0"/>
        <v>443.14285714285717</v>
      </c>
      <c r="D23" s="66">
        <f>IF(B23&lt;C23,C23*PARAMETROS!F$5,B23*PARAMETROS!F$5)</f>
        <v>343.09977999999995</v>
      </c>
      <c r="E23" s="66">
        <f>IF(B23&lt;C23,C23*PARAMETROS!F$3,B23*PARAMETROS!F$3)</f>
        <v>343.09977999999995</v>
      </c>
    </row>
    <row r="24" spans="1:5" ht="14.25" x14ac:dyDescent="0.2">
      <c r="A24" s="65">
        <v>19</v>
      </c>
      <c r="B24" s="42">
        <f>PRODUCT(PARAMETROS!B$5,A24)/A$3</f>
        <v>1015.4043333333333</v>
      </c>
      <c r="C24" s="43">
        <f t="shared" si="0"/>
        <v>420.98571428571427</v>
      </c>
      <c r="D24" s="66">
        <f>IF(B24&lt;C24,C24*PARAMETROS!F$5,B24*PARAMETROS!F$5)</f>
        <v>325.94479100000001</v>
      </c>
      <c r="E24" s="66">
        <f>IF(B24&lt;C24,C24*PARAMETROS!F$3,B24*PARAMETROS!F$3)</f>
        <v>325.94479100000001</v>
      </c>
    </row>
    <row r="25" spans="1:5" ht="14.25" x14ac:dyDescent="0.2">
      <c r="A25" s="65">
        <v>18</v>
      </c>
      <c r="B25" s="42">
        <f>PRODUCT(PARAMETROS!B$5,A25)/A$3</f>
        <v>961.96199999999988</v>
      </c>
      <c r="C25" s="43">
        <f t="shared" si="0"/>
        <v>398.82857142857148</v>
      </c>
      <c r="D25" s="66">
        <f>IF(B25&lt;C25,C25*PARAMETROS!F$5,B25*PARAMETROS!F$5)</f>
        <v>308.78980199999995</v>
      </c>
      <c r="E25" s="66">
        <f>IF(B25&lt;C25,C25*PARAMETROS!F$3,B25*PARAMETROS!F$3)</f>
        <v>308.78980199999995</v>
      </c>
    </row>
    <row r="26" spans="1:5" ht="14.25" x14ac:dyDescent="0.2">
      <c r="A26" s="65">
        <v>17</v>
      </c>
      <c r="B26" s="42">
        <f>PRODUCT(PARAMETROS!B$5,A26)/A$3</f>
        <v>908.51966666666669</v>
      </c>
      <c r="C26" s="43">
        <f t="shared" si="0"/>
        <v>376.67142857142852</v>
      </c>
      <c r="D26" s="66">
        <f>IF(B26&lt;C26,C26*PARAMETROS!F$5,B26*PARAMETROS!F$5)</f>
        <v>291.63481300000001</v>
      </c>
      <c r="E26" s="66">
        <f>IF(B26&lt;C26,C26*PARAMETROS!F$3,B26*PARAMETROS!F$3)</f>
        <v>291.63481300000001</v>
      </c>
    </row>
    <row r="27" spans="1:5" ht="14.25" x14ac:dyDescent="0.2">
      <c r="A27" s="65">
        <v>16</v>
      </c>
      <c r="B27" s="42">
        <f>PRODUCT(PARAMETROS!B$5,A27)/A$3</f>
        <v>855.07733333333329</v>
      </c>
      <c r="C27" s="43">
        <f t="shared" si="0"/>
        <v>354.51428571428568</v>
      </c>
      <c r="D27" s="66">
        <f>IF(B27&lt;C27,C27*PARAMETROS!F$5,B27*PARAMETROS!F$5)</f>
        <v>274.47982400000001</v>
      </c>
      <c r="E27" s="66">
        <f>IF(B27&lt;C27,C27*PARAMETROS!F$3,B27*PARAMETROS!F$3)</f>
        <v>274.47982400000001</v>
      </c>
    </row>
    <row r="28" spans="1:5" ht="14.25" x14ac:dyDescent="0.2">
      <c r="A28" s="65">
        <v>15</v>
      </c>
      <c r="B28" s="42">
        <f>PRODUCT(PARAMETROS!B$5,A28)/A$3</f>
        <v>801.63499999999999</v>
      </c>
      <c r="C28" s="43">
        <f t="shared" si="0"/>
        <v>332.35714285714283</v>
      </c>
      <c r="D28" s="66">
        <f>IF(B28&lt;C28,C28*PARAMETROS!F$5,B28*PARAMETROS!F$5)</f>
        <v>257.32483500000001</v>
      </c>
      <c r="E28" s="66">
        <f>IF(B28&lt;C28,C28*PARAMETROS!F$3,B28*PARAMETROS!F$3)</f>
        <v>257.32483500000001</v>
      </c>
    </row>
    <row r="29" spans="1:5" ht="14.25" x14ac:dyDescent="0.2">
      <c r="A29" s="65">
        <v>14</v>
      </c>
      <c r="B29" s="42">
        <f>PRODUCT(PARAMETROS!B$5,A29)/A$3</f>
        <v>748.19266666666658</v>
      </c>
      <c r="C29" s="43">
        <f t="shared" si="0"/>
        <v>310.2</v>
      </c>
      <c r="D29" s="66">
        <f>IF(B29&lt;C29,C29*PARAMETROS!F$5,B29*PARAMETROS!F$5)</f>
        <v>240.16984599999998</v>
      </c>
      <c r="E29" s="66">
        <f>IF(B29&lt;C29,C29*PARAMETROS!F$3,B29*PARAMETROS!F$3)</f>
        <v>240.16984599999998</v>
      </c>
    </row>
    <row r="30" spans="1:5" ht="14.25" x14ac:dyDescent="0.2">
      <c r="A30" s="65">
        <v>13</v>
      </c>
      <c r="B30" s="42">
        <f>PRODUCT(PARAMETROS!B$5,A30)/A$3</f>
        <v>694.75033333333329</v>
      </c>
      <c r="C30" s="43">
        <f t="shared" si="0"/>
        <v>288.04285714285714</v>
      </c>
      <c r="D30" s="66">
        <f>IF(B30&lt;C30,C30*PARAMETROS!F$5,B30*PARAMETROS!F$5)</f>
        <v>223.01485699999998</v>
      </c>
      <c r="E30" s="66">
        <f>IF(B30&lt;C30,C30*PARAMETROS!F$3,B30*PARAMETROS!F$3)</f>
        <v>223.01485699999998</v>
      </c>
    </row>
    <row r="31" spans="1:5" ht="14.25" x14ac:dyDescent="0.2">
      <c r="A31" s="65">
        <v>12</v>
      </c>
      <c r="B31" s="42">
        <f>PRODUCT(PARAMETROS!B$5,A31)/A$3</f>
        <v>641.30799999999999</v>
      </c>
      <c r="C31" s="43">
        <f t="shared" si="0"/>
        <v>265.88571428571424</v>
      </c>
      <c r="D31" s="66">
        <f>IF(B31&lt;C31,C31*PARAMETROS!F$5,B31*PARAMETROS!F$5)</f>
        <v>205.85986800000001</v>
      </c>
      <c r="E31" s="66">
        <f>IF(B31&lt;C31,C31*PARAMETROS!F$3,B31*PARAMETROS!F$3)</f>
        <v>205.85986800000001</v>
      </c>
    </row>
    <row r="32" spans="1:5" ht="14.25" x14ac:dyDescent="0.2">
      <c r="A32" s="65">
        <v>11</v>
      </c>
      <c r="B32" s="42">
        <f>PRODUCT(PARAMETROS!B$5,A32)/A$3</f>
        <v>587.86566666666658</v>
      </c>
      <c r="C32" s="43">
        <f t="shared" si="0"/>
        <v>243.7285714285714</v>
      </c>
      <c r="D32" s="66">
        <f>IF(B32&lt;C32,C32*PARAMETROS!F$5,B32*PARAMETROS!F$5)</f>
        <v>188.70487899999998</v>
      </c>
      <c r="E32" s="66">
        <f>IF(B32&lt;C32,C32*PARAMETROS!F$3,B32*PARAMETROS!F$3)</f>
        <v>188.70487899999998</v>
      </c>
    </row>
    <row r="33" spans="1:5" ht="14.25" x14ac:dyDescent="0.2">
      <c r="A33" s="65">
        <v>10</v>
      </c>
      <c r="B33" s="42">
        <f>PRODUCT(PARAMETROS!B$5,A33)/A$3</f>
        <v>534.42333333333329</v>
      </c>
      <c r="C33" s="43">
        <f t="shared" si="0"/>
        <v>221.57142857142858</v>
      </c>
      <c r="D33" s="66">
        <f>IF(B33&lt;C33,C33*PARAMETROS!F$5,B33*PARAMETROS!F$5)</f>
        <v>171.54988999999998</v>
      </c>
      <c r="E33" s="66">
        <f>IF(B33&lt;C33,C33*PARAMETROS!F$3,B33*PARAMETROS!F$3)</f>
        <v>171.54988999999998</v>
      </c>
    </row>
    <row r="34" spans="1:5" ht="14.25" x14ac:dyDescent="0.2">
      <c r="A34" s="65">
        <v>9</v>
      </c>
      <c r="B34" s="42">
        <f>PRODUCT(PARAMETROS!B$5,A34)/A$3</f>
        <v>480.98099999999994</v>
      </c>
      <c r="C34" s="43">
        <f t="shared" si="0"/>
        <v>199.41428571428574</v>
      </c>
      <c r="D34" s="66">
        <f>IF(B34&lt;C34,C34*PARAMETROS!F$5,B34*PARAMETROS!F$5)</f>
        <v>154.39490099999998</v>
      </c>
      <c r="E34" s="66">
        <f>IF(B34&lt;C34,C34*PARAMETROS!F$3,B34*PARAMETROS!F$3)</f>
        <v>154.39490099999998</v>
      </c>
    </row>
    <row r="35" spans="1:5" ht="14.25" x14ac:dyDescent="0.2">
      <c r="A35" s="65">
        <v>8</v>
      </c>
      <c r="B35" s="42">
        <f>PRODUCT(PARAMETROS!B$5,A35)/A$3</f>
        <v>427.53866666666664</v>
      </c>
      <c r="C35" s="43">
        <f t="shared" si="0"/>
        <v>177.25714285714284</v>
      </c>
      <c r="D35" s="66">
        <f>IF(B35&lt;C35,C35*PARAMETROS!F$5,B35*PARAMETROS!F$5)</f>
        <v>137.239912</v>
      </c>
      <c r="E35" s="66">
        <f>IF(B35&lt;C35,C35*PARAMETROS!F$3,B35*PARAMETROS!F$3)</f>
        <v>137.239912</v>
      </c>
    </row>
    <row r="36" spans="1:5" ht="14.25" x14ac:dyDescent="0.2">
      <c r="A36" s="65">
        <v>7</v>
      </c>
      <c r="B36" s="42">
        <f>PRODUCT(PARAMETROS!B$5,A36)/A$3</f>
        <v>374.09633333333329</v>
      </c>
      <c r="C36" s="43">
        <f t="shared" si="0"/>
        <v>155.1</v>
      </c>
      <c r="D36" s="66">
        <f>IF(B36&lt;C36,C36*PARAMETROS!F$5,B36*PARAMETROS!F$5)</f>
        <v>120.08492299999999</v>
      </c>
      <c r="E36" s="66">
        <f>IF(B36&lt;C36,C36*PARAMETROS!F$3,B36*PARAMETROS!F$3)</f>
        <v>120.08492299999999</v>
      </c>
    </row>
    <row r="37" spans="1:5" ht="14.25" x14ac:dyDescent="0.2">
      <c r="A37" s="65">
        <v>6</v>
      </c>
      <c r="B37" s="42">
        <f>PRODUCT(PARAMETROS!B$5,A37)/A$3</f>
        <v>320.654</v>
      </c>
      <c r="C37" s="43">
        <f t="shared" si="0"/>
        <v>132.94285714285712</v>
      </c>
      <c r="D37" s="66">
        <f>IF(B37&lt;C37,C37*PARAMETROS!F$5,B37*PARAMETROS!F$5)</f>
        <v>102.929934</v>
      </c>
      <c r="E37" s="66">
        <f>IF(B37&lt;C37,C37*PARAMETROS!F$3,B37*PARAMETROS!F$3)</f>
        <v>102.929934</v>
      </c>
    </row>
    <row r="38" spans="1:5" ht="14.25" x14ac:dyDescent="0.2">
      <c r="A38" s="65">
        <v>5</v>
      </c>
      <c r="B38" s="42">
        <f>PRODUCT(PARAMETROS!B$5,A38)/A$3</f>
        <v>267.21166666666664</v>
      </c>
      <c r="C38" s="43">
        <f t="shared" si="0"/>
        <v>110.78571428571429</v>
      </c>
      <c r="D38" s="66">
        <f>IF(B38&lt;C38,C38*PARAMETROS!F$5,B38*PARAMETROS!F$5)</f>
        <v>85.774944999999988</v>
      </c>
      <c r="E38" s="66">
        <f>IF(B38&lt;C38,C38*PARAMETROS!F$3,B38*PARAMETROS!F$3)</f>
        <v>85.774944999999988</v>
      </c>
    </row>
    <row r="39" spans="1:5" ht="14.25" x14ac:dyDescent="0.2">
      <c r="A39" s="65">
        <v>4</v>
      </c>
      <c r="B39" s="42">
        <f>PRODUCT(PARAMETROS!B$5,A39)/A$3</f>
        <v>213.76933333333332</v>
      </c>
      <c r="C39" s="43">
        <f t="shared" si="0"/>
        <v>88.628571428571419</v>
      </c>
      <c r="D39" s="66">
        <f>IF(B39&lt;C39,C39*PARAMETROS!F$5,B39*PARAMETROS!F$5)</f>
        <v>68.619956000000002</v>
      </c>
      <c r="E39" s="66">
        <f>IF(B39&lt;C39,C39*PARAMETROS!F$3,B39*PARAMETROS!F$3)</f>
        <v>68.619956000000002</v>
      </c>
    </row>
    <row r="40" spans="1:5" ht="14.25" x14ac:dyDescent="0.2">
      <c r="A40" s="65">
        <v>3</v>
      </c>
      <c r="B40" s="42">
        <f>PRODUCT(PARAMETROS!B$5,A40)/A$3</f>
        <v>160.327</v>
      </c>
      <c r="C40" s="43">
        <f t="shared" si="0"/>
        <v>66.471428571428561</v>
      </c>
      <c r="D40" s="66">
        <f>IF(B40&lt;C40,C40*PARAMETROS!F$5,B40*PARAMETROS!F$5)</f>
        <v>51.464967000000001</v>
      </c>
      <c r="E40" s="66">
        <f>IF(B40&lt;C40,C40*PARAMETROS!F$3,B40*PARAMETROS!F$3)</f>
        <v>51.464967000000001</v>
      </c>
    </row>
    <row r="41" spans="1:5" ht="14.25" x14ac:dyDescent="0.2">
      <c r="A41" s="65">
        <v>2</v>
      </c>
      <c r="B41" s="42">
        <f>PRODUCT(PARAMETROS!B$5,A41)/A$3</f>
        <v>106.88466666666666</v>
      </c>
      <c r="C41" s="43">
        <f t="shared" si="0"/>
        <v>44.31428571428571</v>
      </c>
      <c r="D41" s="66">
        <f>IF(B41&lt;C41,C41*PARAMETROS!F$5,B41*PARAMETROS!F$5)</f>
        <v>34.309978000000001</v>
      </c>
      <c r="E41" s="66">
        <f>IF(B41&lt;C41,C41*PARAMETROS!F$3,B41*PARAMETROS!F$3)</f>
        <v>34.309978000000001</v>
      </c>
    </row>
    <row r="42" spans="1:5" ht="14.25" x14ac:dyDescent="0.2">
      <c r="A42" s="65">
        <v>1</v>
      </c>
      <c r="B42" s="42">
        <f>PRODUCT(PARAMETROS!B$5,A42)/A$3</f>
        <v>53.44233333333333</v>
      </c>
      <c r="C42" s="43">
        <f t="shared" si="0"/>
        <v>22.157142857142855</v>
      </c>
      <c r="D42" s="66">
        <f>IF(B42&lt;C42,C42*PARAMETROS!F$5,B42*PARAMETROS!F$5)</f>
        <v>17.154989</v>
      </c>
      <c r="E42" s="66">
        <f>IF(B42&lt;C42,C42*PARAMETROS!F$3,B42*PARAMETROS!F$3)</f>
        <v>17.154989</v>
      </c>
    </row>
    <row r="46" spans="1:5" ht="43.5" hidden="1" thickBot="1" x14ac:dyDescent="0.25">
      <c r="B46" s="51" t="s">
        <v>66</v>
      </c>
      <c r="C46" s="52">
        <v>5.17</v>
      </c>
    </row>
  </sheetData>
  <sheetProtection algorithmName="SHA-512" hashValue="MaaF+5i0LkrgVRXD3kPu6mWVf7fl1WnN8se7d5w1qClQWi88H7IF6blOCyemyWVeEJuVl0oGvLzE0Dgzfjd7WA==" saltValue="Hic4VwLrWXEc2tRMQjXufA==" spinCount="100000" sheet="1" objects="1" scenarios="1"/>
  <mergeCells count="1">
    <mergeCell ref="D1:E1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A46" sqref="A46:XFD46"/>
    </sheetView>
  </sheetViews>
  <sheetFormatPr baseColWidth="10" defaultRowHeight="12.75" x14ac:dyDescent="0.2"/>
  <cols>
    <col min="1" max="1" width="25.140625" style="1" bestFit="1" customWidth="1"/>
    <col min="2" max="2" width="25.140625" style="1" customWidth="1"/>
    <col min="3" max="3" width="19.7109375" style="38" hidden="1" customWidth="1"/>
    <col min="4" max="4" width="15.140625" customWidth="1"/>
    <col min="5" max="5" width="19.140625" customWidth="1"/>
    <col min="6" max="6" width="6.85546875" customWidth="1"/>
    <col min="7" max="7" width="6.85546875" style="3" bestFit="1" customWidth="1"/>
    <col min="8" max="8" width="28.7109375" bestFit="1" customWidth="1"/>
    <col min="9" max="9" width="12.42578125" bestFit="1" customWidth="1"/>
    <col min="10" max="10" width="37.28515625" bestFit="1" customWidth="1"/>
  </cols>
  <sheetData>
    <row r="1" spans="1:9" ht="40.9" customHeight="1" thickBot="1" x14ac:dyDescent="0.25">
      <c r="B1" s="68" t="s">
        <v>4</v>
      </c>
      <c r="C1" s="68"/>
      <c r="D1" s="89" t="s">
        <v>50</v>
      </c>
      <c r="E1" s="90"/>
      <c r="G1"/>
    </row>
    <row r="2" spans="1:9" ht="28.5" x14ac:dyDescent="0.2">
      <c r="A2" s="67" t="s">
        <v>0</v>
      </c>
      <c r="B2" s="69" t="s">
        <v>5</v>
      </c>
      <c r="C2" s="70" t="s">
        <v>57</v>
      </c>
      <c r="D2" s="69" t="s">
        <v>48</v>
      </c>
      <c r="E2" s="69" t="s">
        <v>49</v>
      </c>
      <c r="G2"/>
      <c r="H2" s="74" t="s">
        <v>59</v>
      </c>
      <c r="I2" s="74"/>
    </row>
    <row r="3" spans="1:9" ht="14.25" x14ac:dyDescent="0.2">
      <c r="A3" s="65">
        <v>40</v>
      </c>
      <c r="B3" s="42">
        <f>PARAMETROS!B6</f>
        <v>1835.886</v>
      </c>
      <c r="C3" s="43"/>
      <c r="D3" s="66">
        <f>PRODUCT(B3,PARAMETROS!F$4)</f>
        <v>589.31940599999996</v>
      </c>
      <c r="E3" s="66">
        <f>PRODUCT(B3,PARAMETROS!F$2)</f>
        <v>589.31940599999996</v>
      </c>
      <c r="G3"/>
      <c r="H3" s="75" t="s">
        <v>60</v>
      </c>
      <c r="I3" s="76">
        <v>0.32100000000000001</v>
      </c>
    </row>
    <row r="4" spans="1:9" ht="14.25" x14ac:dyDescent="0.2">
      <c r="A4" s="65">
        <v>39</v>
      </c>
      <c r="B4" s="42">
        <f>PRODUCT(B$3,A4)/A$3</f>
        <v>1789.9888500000002</v>
      </c>
      <c r="C4" s="43">
        <f>(A4/7*30)*$C$46</f>
        <v>864.12857142857138</v>
      </c>
      <c r="D4" s="66">
        <f>IF(B4&lt;C4,C4*PARAMETROS!F$5,B4*PARAMETROS!F$5)</f>
        <v>574.58642085000008</v>
      </c>
      <c r="E4" s="66">
        <f>IF(B4&lt;C4,C4*PARAMETROS!F$3,B4*PARAMETROS!F$3)</f>
        <v>574.58642085000008</v>
      </c>
      <c r="G4"/>
      <c r="H4" s="75" t="s">
        <v>61</v>
      </c>
      <c r="I4" s="76">
        <v>0.32100000000000001</v>
      </c>
    </row>
    <row r="5" spans="1:9" ht="14.25" x14ac:dyDescent="0.2">
      <c r="A5" s="65">
        <v>38</v>
      </c>
      <c r="B5" s="42">
        <f>PRODUCT(B$3,A5)/A$3</f>
        <v>1744.0917000000002</v>
      </c>
      <c r="C5" s="43">
        <f t="shared" ref="C5:C42" si="0">(A5/7*30)*$C$46</f>
        <v>841.97142857142853</v>
      </c>
      <c r="D5" s="66">
        <f>IF(B5&lt;C5,C5*PARAMETROS!F$5,B5*PARAMETROS!F$5)</f>
        <v>559.85343570000009</v>
      </c>
      <c r="E5" s="66">
        <f>IF(B5&lt;C5,C5*PARAMETROS!F$3,B5*PARAMETROS!F$3)</f>
        <v>559.85343570000009</v>
      </c>
      <c r="G5"/>
      <c r="H5" s="75" t="s">
        <v>62</v>
      </c>
      <c r="I5" s="76">
        <v>0.32100000000000001</v>
      </c>
    </row>
    <row r="6" spans="1:9" ht="14.25" x14ac:dyDescent="0.2">
      <c r="A6" s="65">
        <v>37</v>
      </c>
      <c r="B6" s="42">
        <f t="shared" ref="B6:B42" si="1">PRODUCT(B$3,A6)/A$3</f>
        <v>1698.1945499999997</v>
      </c>
      <c r="C6" s="43">
        <f t="shared" si="0"/>
        <v>819.81428571428557</v>
      </c>
      <c r="D6" s="66">
        <f>IF(B6&lt;C6,C6*PARAMETROS!F$5,B6*PARAMETROS!F$5)</f>
        <v>545.12045054999987</v>
      </c>
      <c r="E6" s="66">
        <f>IF(B6&lt;C6,C6*PARAMETROS!F$3,B6*PARAMETROS!F$3)</f>
        <v>545.12045054999987</v>
      </c>
      <c r="G6"/>
      <c r="H6" s="75" t="s">
        <v>63</v>
      </c>
      <c r="I6" s="76">
        <v>0.32100000000000001</v>
      </c>
    </row>
    <row r="7" spans="1:9" ht="14.25" x14ac:dyDescent="0.2">
      <c r="A7" s="65">
        <v>36</v>
      </c>
      <c r="B7" s="42">
        <f t="shared" si="1"/>
        <v>1652.2973999999999</v>
      </c>
      <c r="C7" s="43">
        <f t="shared" si="0"/>
        <v>797.65714285714296</v>
      </c>
      <c r="D7" s="66">
        <f>IF(B7&lt;C7,C7*PARAMETROS!F$5,B7*PARAMETROS!F$5)</f>
        <v>530.3874654</v>
      </c>
      <c r="E7" s="66">
        <f>IF(B7&lt;C7,C7*PARAMETROS!F$3,B7*PARAMETROS!F$3)</f>
        <v>530.3874654</v>
      </c>
      <c r="G7"/>
    </row>
    <row r="8" spans="1:9" ht="14.25" x14ac:dyDescent="0.2">
      <c r="A8" s="65">
        <v>35</v>
      </c>
      <c r="B8" s="42">
        <f t="shared" si="1"/>
        <v>1606.4002500000001</v>
      </c>
      <c r="C8" s="43">
        <f t="shared" si="0"/>
        <v>775.5</v>
      </c>
      <c r="D8" s="66">
        <f>IF(B8&lt;C8,C8*PARAMETROS!F$5,B8*PARAMETROS!F$5)</f>
        <v>515.65448025000001</v>
      </c>
      <c r="E8" s="66">
        <f>IF(B8&lt;C8,C8*PARAMETROS!F$3,B8*PARAMETROS!F$3)</f>
        <v>515.65448025000001</v>
      </c>
      <c r="G8"/>
    </row>
    <row r="9" spans="1:9" ht="14.25" x14ac:dyDescent="0.2">
      <c r="A9" s="65">
        <v>34</v>
      </c>
      <c r="B9" s="42">
        <f t="shared" si="1"/>
        <v>1560.5030999999999</v>
      </c>
      <c r="C9" s="43">
        <f t="shared" si="0"/>
        <v>753.34285714285704</v>
      </c>
      <c r="D9" s="66">
        <f>IF(B9&lt;C9,C9*PARAMETROS!F$5,B9*PARAMETROS!F$5)</f>
        <v>500.92149509999996</v>
      </c>
      <c r="E9" s="66">
        <f>IF(B9&lt;C9,C9*PARAMETROS!F$3,B9*PARAMETROS!F$3)</f>
        <v>500.92149509999996</v>
      </c>
      <c r="G9"/>
    </row>
    <row r="10" spans="1:9" ht="14.25" x14ac:dyDescent="0.2">
      <c r="A10" s="65">
        <v>33</v>
      </c>
      <c r="B10" s="42">
        <f t="shared" si="1"/>
        <v>1514.6059499999999</v>
      </c>
      <c r="C10" s="43">
        <f t="shared" si="0"/>
        <v>731.18571428571431</v>
      </c>
      <c r="D10" s="66">
        <f>IF(B10&lt;C10,C10*PARAMETROS!F$5,B10*PARAMETROS!F$5)</f>
        <v>486.18850994999997</v>
      </c>
      <c r="E10" s="66">
        <f>IF(B10&lt;C10,C10*PARAMETROS!F$3,B10*PARAMETROS!F$3)</f>
        <v>486.18850994999997</v>
      </c>
      <c r="G10"/>
    </row>
    <row r="11" spans="1:9" ht="14.25" x14ac:dyDescent="0.2">
      <c r="A11" s="65">
        <v>32</v>
      </c>
      <c r="B11" s="42">
        <f t="shared" si="1"/>
        <v>1468.7087999999999</v>
      </c>
      <c r="C11" s="43">
        <f t="shared" si="0"/>
        <v>709.02857142857135</v>
      </c>
      <c r="D11" s="66">
        <f>IF(B11&lt;C11,C11*PARAMETROS!F$5,B11*PARAMETROS!F$5)</f>
        <v>471.45552479999998</v>
      </c>
      <c r="E11" s="66">
        <f>IF(B11&lt;C11,C11*PARAMETROS!F$3,B11*PARAMETROS!F$3)</f>
        <v>471.45552479999998</v>
      </c>
      <c r="G11"/>
    </row>
    <row r="12" spans="1:9" ht="14.25" x14ac:dyDescent="0.2">
      <c r="A12" s="65">
        <v>31</v>
      </c>
      <c r="B12" s="42">
        <f t="shared" si="1"/>
        <v>1422.8116500000001</v>
      </c>
      <c r="C12" s="43">
        <f t="shared" si="0"/>
        <v>686.87142857142862</v>
      </c>
      <c r="D12" s="66">
        <f>IF(B12&lt;C12,C12*PARAMETROS!F$5,B12*PARAMETROS!F$5)</f>
        <v>456.72253965000004</v>
      </c>
      <c r="E12" s="66">
        <f>IF(B12&lt;C12,C12*PARAMETROS!F$3,B12*PARAMETROS!F$3)</f>
        <v>456.72253965000004</v>
      </c>
      <c r="G12"/>
    </row>
    <row r="13" spans="1:9" ht="14.25" x14ac:dyDescent="0.2">
      <c r="A13" s="65">
        <v>30</v>
      </c>
      <c r="B13" s="42">
        <f t="shared" si="1"/>
        <v>1376.9145000000001</v>
      </c>
      <c r="C13" s="43">
        <f t="shared" si="0"/>
        <v>664.71428571428567</v>
      </c>
      <c r="D13" s="66">
        <f>IF(B13&lt;C13,C13*PARAMETROS!F$5,B13*PARAMETROS!F$5)</f>
        <v>441.98955450000005</v>
      </c>
      <c r="E13" s="66">
        <f>IF(B13&lt;C13,C13*PARAMETROS!F$3,B13*PARAMETROS!F$3)</f>
        <v>441.98955450000005</v>
      </c>
      <c r="G13"/>
    </row>
    <row r="14" spans="1:9" ht="14.25" x14ac:dyDescent="0.2">
      <c r="A14" s="65">
        <v>29</v>
      </c>
      <c r="B14" s="42">
        <f t="shared" si="1"/>
        <v>1331.0173499999999</v>
      </c>
      <c r="C14" s="43">
        <f t="shared" si="0"/>
        <v>642.55714285714294</v>
      </c>
      <c r="D14" s="66">
        <f>IF(B14&lt;C14,C14*PARAMETROS!F$5,B14*PARAMETROS!F$5)</f>
        <v>427.25656934999995</v>
      </c>
      <c r="E14" s="66">
        <f>IF(B14&lt;C14,C14*PARAMETROS!F$3,B14*PARAMETROS!F$3)</f>
        <v>427.25656934999995</v>
      </c>
      <c r="G14"/>
    </row>
    <row r="15" spans="1:9" ht="14.25" x14ac:dyDescent="0.2">
      <c r="A15" s="65">
        <v>28</v>
      </c>
      <c r="B15" s="42">
        <f t="shared" si="1"/>
        <v>1285.1201999999998</v>
      </c>
      <c r="C15" s="43">
        <f t="shared" si="0"/>
        <v>620.4</v>
      </c>
      <c r="D15" s="66">
        <f>IF(B15&lt;C15,C15*PARAMETROS!F$5,B15*PARAMETROS!F$5)</f>
        <v>412.52358419999996</v>
      </c>
      <c r="E15" s="66">
        <f>IF(B15&lt;C15,C15*PARAMETROS!F$3,B15*PARAMETROS!F$3)</f>
        <v>412.52358419999996</v>
      </c>
      <c r="G15"/>
    </row>
    <row r="16" spans="1:9" ht="14.25" x14ac:dyDescent="0.2">
      <c r="A16" s="65">
        <v>27</v>
      </c>
      <c r="B16" s="42">
        <f t="shared" si="1"/>
        <v>1239.2230500000001</v>
      </c>
      <c r="C16" s="43">
        <f t="shared" si="0"/>
        <v>598.24285714285713</v>
      </c>
      <c r="D16" s="66">
        <f>IF(B16&lt;C16,C16*PARAMETROS!F$5,B16*PARAMETROS!F$5)</f>
        <v>397.79059905000003</v>
      </c>
      <c r="E16" s="66">
        <f>IF(B16&lt;C16,C16*PARAMETROS!F$3,B16*PARAMETROS!F$3)</f>
        <v>397.79059905000003</v>
      </c>
      <c r="G16"/>
    </row>
    <row r="17" spans="1:7" ht="14.25" x14ac:dyDescent="0.2">
      <c r="A17" s="65">
        <v>26</v>
      </c>
      <c r="B17" s="42">
        <f t="shared" si="1"/>
        <v>1193.3259</v>
      </c>
      <c r="C17" s="43">
        <f t="shared" si="0"/>
        <v>576.08571428571429</v>
      </c>
      <c r="D17" s="66">
        <f>IF(B17&lt;C17,C17*PARAMETROS!F$5,B17*PARAMETROS!F$5)</f>
        <v>383.05761390000004</v>
      </c>
      <c r="E17" s="66">
        <f>IF(B17&lt;C17,C17*PARAMETROS!F$3,B17*PARAMETROS!F$3)</f>
        <v>383.05761390000004</v>
      </c>
      <c r="G17"/>
    </row>
    <row r="18" spans="1:7" ht="14.25" x14ac:dyDescent="0.2">
      <c r="A18" s="65">
        <v>25</v>
      </c>
      <c r="B18" s="42">
        <f t="shared" si="1"/>
        <v>1147.42875</v>
      </c>
      <c r="C18" s="43">
        <f t="shared" si="0"/>
        <v>553.92857142857144</v>
      </c>
      <c r="D18" s="66">
        <f>IF(B18&lt;C18,C18*PARAMETROS!F$5,B18*PARAMETROS!F$5)</f>
        <v>368.32462875000004</v>
      </c>
      <c r="E18" s="66">
        <f>IF(B18&lt;C18,C18*PARAMETROS!F$3,B18*PARAMETROS!F$3)</f>
        <v>368.32462875000004</v>
      </c>
      <c r="G18"/>
    </row>
    <row r="19" spans="1:7" ht="14.25" x14ac:dyDescent="0.2">
      <c r="A19" s="65">
        <v>24</v>
      </c>
      <c r="B19" s="42">
        <f t="shared" si="1"/>
        <v>1101.5315999999998</v>
      </c>
      <c r="C19" s="43">
        <f t="shared" si="0"/>
        <v>531.77142857142849</v>
      </c>
      <c r="D19" s="66">
        <f>IF(B19&lt;C19,C19*PARAMETROS!F$5,B19*PARAMETROS!F$5)</f>
        <v>353.59164359999994</v>
      </c>
      <c r="E19" s="66">
        <f>IF(B19&lt;C19,C19*PARAMETROS!F$3,B19*PARAMETROS!F$3)</f>
        <v>353.59164359999994</v>
      </c>
      <c r="G19"/>
    </row>
    <row r="20" spans="1:7" ht="14.25" x14ac:dyDescent="0.2">
      <c r="A20" s="65">
        <v>23</v>
      </c>
      <c r="B20" s="42">
        <f t="shared" si="1"/>
        <v>1055.63445</v>
      </c>
      <c r="C20" s="43">
        <f t="shared" si="0"/>
        <v>509.6142857142857</v>
      </c>
      <c r="D20" s="66">
        <f>IF(B20&lt;C20,C20*PARAMETROS!F$5,B20*PARAMETROS!F$5)</f>
        <v>338.85865845000001</v>
      </c>
      <c r="E20" s="66">
        <f>IF(B20&lt;C20,C20*PARAMETROS!F$3,B20*PARAMETROS!F$3)</f>
        <v>338.85865845000001</v>
      </c>
      <c r="G20"/>
    </row>
    <row r="21" spans="1:7" ht="14.25" x14ac:dyDescent="0.2">
      <c r="A21" s="65">
        <v>22</v>
      </c>
      <c r="B21" s="42">
        <f t="shared" si="1"/>
        <v>1009.7373</v>
      </c>
      <c r="C21" s="43">
        <f t="shared" si="0"/>
        <v>487.4571428571428</v>
      </c>
      <c r="D21" s="66">
        <f>IF(B21&lt;C21,C21*PARAMETROS!F$5,B21*PARAMETROS!F$5)</f>
        <v>324.12567330000002</v>
      </c>
      <c r="E21" s="66">
        <f>IF(B21&lt;C21,C21*PARAMETROS!F$3,B21*PARAMETROS!F$3)</f>
        <v>324.12567330000002</v>
      </c>
      <c r="G21"/>
    </row>
    <row r="22" spans="1:7" ht="14.25" x14ac:dyDescent="0.2">
      <c r="A22" s="65">
        <v>21</v>
      </c>
      <c r="B22" s="42">
        <f t="shared" si="1"/>
        <v>963.84014999999999</v>
      </c>
      <c r="C22" s="43">
        <f t="shared" si="0"/>
        <v>465.3</v>
      </c>
      <c r="D22" s="66">
        <f>IF(B22&lt;C22,C22*PARAMETROS!F$5,B22*PARAMETROS!F$5)</f>
        <v>309.39268815000003</v>
      </c>
      <c r="E22" s="66">
        <f>IF(B22&lt;C22,C22*PARAMETROS!F$3,B22*PARAMETROS!F$3)</f>
        <v>309.39268815000003</v>
      </c>
      <c r="G22"/>
    </row>
    <row r="23" spans="1:7" ht="14.25" x14ac:dyDescent="0.2">
      <c r="A23" s="65">
        <v>20</v>
      </c>
      <c r="B23" s="42">
        <f t="shared" si="1"/>
        <v>917.94299999999998</v>
      </c>
      <c r="C23" s="43">
        <f t="shared" si="0"/>
        <v>443.14285714285717</v>
      </c>
      <c r="D23" s="66">
        <f>IF(B23&lt;C23,C23*PARAMETROS!F$5,B23*PARAMETROS!F$5)</f>
        <v>294.65970299999998</v>
      </c>
      <c r="E23" s="66">
        <f>IF(B23&lt;C23,C23*PARAMETROS!F$3,B23*PARAMETROS!F$3)</f>
        <v>294.65970299999998</v>
      </c>
      <c r="G23"/>
    </row>
    <row r="24" spans="1:7" ht="14.25" x14ac:dyDescent="0.2">
      <c r="A24" s="65">
        <v>19</v>
      </c>
      <c r="B24" s="42">
        <f t="shared" si="1"/>
        <v>872.04585000000009</v>
      </c>
      <c r="C24" s="43">
        <f t="shared" si="0"/>
        <v>420.98571428571427</v>
      </c>
      <c r="D24" s="66">
        <f>IF(B24&lt;C24,C24*PARAMETROS!F$5,B24*PARAMETROS!F$5)</f>
        <v>279.92671785000005</v>
      </c>
      <c r="E24" s="66">
        <f>IF(B24&lt;C24,C24*PARAMETROS!F$3,B24*PARAMETROS!F$3)</f>
        <v>279.92671785000005</v>
      </c>
      <c r="G24"/>
    </row>
    <row r="25" spans="1:7" ht="14.25" x14ac:dyDescent="0.2">
      <c r="A25" s="65">
        <v>18</v>
      </c>
      <c r="B25" s="42">
        <f t="shared" si="1"/>
        <v>826.14869999999996</v>
      </c>
      <c r="C25" s="43">
        <f t="shared" si="0"/>
        <v>398.82857142857148</v>
      </c>
      <c r="D25" s="66">
        <f>IF(B25&lt;C25,C25*PARAMETROS!F$5,B25*PARAMETROS!F$5)</f>
        <v>265.1937327</v>
      </c>
      <c r="E25" s="66">
        <f>IF(B25&lt;C25,C25*PARAMETROS!F$3,B25*PARAMETROS!F$3)</f>
        <v>265.1937327</v>
      </c>
      <c r="G25"/>
    </row>
    <row r="26" spans="1:7" ht="14.25" x14ac:dyDescent="0.2">
      <c r="A26" s="65">
        <v>17</v>
      </c>
      <c r="B26" s="42">
        <f t="shared" si="1"/>
        <v>780.25154999999995</v>
      </c>
      <c r="C26" s="43">
        <f t="shared" si="0"/>
        <v>376.67142857142852</v>
      </c>
      <c r="D26" s="66">
        <f>IF(B26&lt;C26,C26*PARAMETROS!F$5,B26*PARAMETROS!F$5)</f>
        <v>250.46074754999998</v>
      </c>
      <c r="E26" s="66">
        <f>IF(B26&lt;C26,C26*PARAMETROS!F$3,B26*PARAMETROS!F$3)</f>
        <v>250.46074754999998</v>
      </c>
      <c r="G26"/>
    </row>
    <row r="27" spans="1:7" ht="14.25" x14ac:dyDescent="0.2">
      <c r="A27" s="65">
        <v>16</v>
      </c>
      <c r="B27" s="42">
        <f t="shared" si="1"/>
        <v>734.35439999999994</v>
      </c>
      <c r="C27" s="43">
        <f t="shared" si="0"/>
        <v>354.51428571428568</v>
      </c>
      <c r="D27" s="66">
        <f>IF(B27&lt;C27,C27*PARAMETROS!F$5,B27*PARAMETROS!F$5)</f>
        <v>235.72776239999999</v>
      </c>
      <c r="E27" s="66">
        <f>IF(B27&lt;C27,C27*PARAMETROS!F$3,B27*PARAMETROS!F$3)</f>
        <v>235.72776239999999</v>
      </c>
      <c r="G27"/>
    </row>
    <row r="28" spans="1:7" ht="14.25" x14ac:dyDescent="0.2">
      <c r="A28" s="65">
        <v>15</v>
      </c>
      <c r="B28" s="42">
        <f t="shared" si="1"/>
        <v>688.45725000000004</v>
      </c>
      <c r="C28" s="43">
        <f t="shared" si="0"/>
        <v>332.35714285714283</v>
      </c>
      <c r="D28" s="66">
        <f>IF(B28&lt;C28,C28*PARAMETROS!F$5,B28*PARAMETROS!F$5)</f>
        <v>220.99477725000003</v>
      </c>
      <c r="E28" s="66">
        <f>IF(B28&lt;C28,C28*PARAMETROS!F$3,B28*PARAMETROS!F$3)</f>
        <v>220.99477725000003</v>
      </c>
      <c r="G28"/>
    </row>
    <row r="29" spans="1:7" ht="14.25" x14ac:dyDescent="0.2">
      <c r="A29" s="65">
        <v>14</v>
      </c>
      <c r="B29" s="42">
        <f t="shared" si="1"/>
        <v>642.56009999999992</v>
      </c>
      <c r="C29" s="43">
        <f t="shared" si="0"/>
        <v>310.2</v>
      </c>
      <c r="D29" s="66">
        <f>IF(B29&lt;C29,C29*PARAMETROS!F$5,B29*PARAMETROS!F$5)</f>
        <v>206.26179209999998</v>
      </c>
      <c r="E29" s="66">
        <f>IF(B29&lt;C29,C29*PARAMETROS!F$3,B29*PARAMETROS!F$3)</f>
        <v>206.26179209999998</v>
      </c>
      <c r="G29"/>
    </row>
    <row r="30" spans="1:7" ht="14.25" x14ac:dyDescent="0.2">
      <c r="A30" s="65">
        <v>13</v>
      </c>
      <c r="B30" s="42">
        <f t="shared" si="1"/>
        <v>596.66295000000002</v>
      </c>
      <c r="C30" s="43">
        <f t="shared" si="0"/>
        <v>288.04285714285714</v>
      </c>
      <c r="D30" s="66">
        <f>IF(B30&lt;C30,C30*PARAMETROS!F$5,B30*PARAMETROS!F$5)</f>
        <v>191.52880695000002</v>
      </c>
      <c r="E30" s="66">
        <f>IF(B30&lt;C30,C30*PARAMETROS!F$3,B30*PARAMETROS!F$3)</f>
        <v>191.52880695000002</v>
      </c>
      <c r="G30"/>
    </row>
    <row r="31" spans="1:7" ht="14.25" x14ac:dyDescent="0.2">
      <c r="A31" s="65">
        <v>12</v>
      </c>
      <c r="B31" s="42">
        <f t="shared" si="1"/>
        <v>550.7657999999999</v>
      </c>
      <c r="C31" s="43">
        <f t="shared" si="0"/>
        <v>265.88571428571424</v>
      </c>
      <c r="D31" s="66">
        <f>IF(B31&lt;C31,C31*PARAMETROS!F$5,B31*PARAMETROS!F$5)</f>
        <v>176.79582179999997</v>
      </c>
      <c r="E31" s="66">
        <f>IF(B31&lt;C31,C31*PARAMETROS!F$3,B31*PARAMETROS!F$3)</f>
        <v>176.79582179999997</v>
      </c>
      <c r="G31"/>
    </row>
    <row r="32" spans="1:7" ht="14.25" x14ac:dyDescent="0.2">
      <c r="A32" s="65">
        <v>11</v>
      </c>
      <c r="B32" s="42">
        <f t="shared" si="1"/>
        <v>504.86865</v>
      </c>
      <c r="C32" s="43">
        <f t="shared" si="0"/>
        <v>243.7285714285714</v>
      </c>
      <c r="D32" s="66">
        <f>IF(B32&lt;C32,C32*PARAMETROS!F$5,B32*PARAMETROS!F$5)</f>
        <v>162.06283665000001</v>
      </c>
      <c r="E32" s="66">
        <f>IF(B32&lt;C32,C32*PARAMETROS!F$3,B32*PARAMETROS!F$3)</f>
        <v>162.06283665000001</v>
      </c>
      <c r="G32"/>
    </row>
    <row r="33" spans="1:7" ht="14.25" x14ac:dyDescent="0.2">
      <c r="A33" s="65">
        <v>10</v>
      </c>
      <c r="B33" s="42">
        <f t="shared" si="1"/>
        <v>458.97149999999999</v>
      </c>
      <c r="C33" s="43">
        <f t="shared" si="0"/>
        <v>221.57142857142858</v>
      </c>
      <c r="D33" s="66">
        <f>IF(B33&lt;C33,C33*PARAMETROS!F$5,B33*PARAMETROS!F$5)</f>
        <v>147.32985149999999</v>
      </c>
      <c r="E33" s="66">
        <f>IF(B33&lt;C33,C33*PARAMETROS!F$3,B33*PARAMETROS!F$3)</f>
        <v>147.32985149999999</v>
      </c>
      <c r="G33"/>
    </row>
    <row r="34" spans="1:7" ht="14.25" x14ac:dyDescent="0.2">
      <c r="A34" s="65">
        <v>9</v>
      </c>
      <c r="B34" s="42">
        <f t="shared" si="1"/>
        <v>413.07434999999998</v>
      </c>
      <c r="C34" s="43">
        <f t="shared" si="0"/>
        <v>199.41428571428574</v>
      </c>
      <c r="D34" s="66">
        <f>IF(B34&lt;C34,C34*PARAMETROS!F$5,B34*PARAMETROS!F$5)</f>
        <v>132.59686635</v>
      </c>
      <c r="E34" s="66">
        <f>IF(B34&lt;C34,C34*PARAMETROS!F$3,B34*PARAMETROS!F$3)</f>
        <v>132.59686635</v>
      </c>
      <c r="G34"/>
    </row>
    <row r="35" spans="1:7" ht="14.25" x14ac:dyDescent="0.2">
      <c r="A35" s="65">
        <v>8</v>
      </c>
      <c r="B35" s="42">
        <f t="shared" si="1"/>
        <v>367.17719999999997</v>
      </c>
      <c r="C35" s="43">
        <f t="shared" si="0"/>
        <v>177.25714285714284</v>
      </c>
      <c r="D35" s="66">
        <f>IF(B35&lt;C35,C35*PARAMETROS!F$5,B35*PARAMETROS!F$5)</f>
        <v>117.86388119999999</v>
      </c>
      <c r="E35" s="66">
        <f>IF(B35&lt;C35,C35*PARAMETROS!F$3,B35*PARAMETROS!F$3)</f>
        <v>117.86388119999999</v>
      </c>
      <c r="G35" s="14"/>
    </row>
    <row r="36" spans="1:7" ht="14.25" x14ac:dyDescent="0.2">
      <c r="A36" s="65">
        <v>7</v>
      </c>
      <c r="B36" s="42">
        <f t="shared" si="1"/>
        <v>321.28004999999996</v>
      </c>
      <c r="C36" s="43">
        <f t="shared" si="0"/>
        <v>155.1</v>
      </c>
      <c r="D36" s="66">
        <f>IF(B36&lt;C36,C36*PARAMETROS!F$5,B36*PARAMETROS!F$5)</f>
        <v>103.13089604999999</v>
      </c>
      <c r="E36" s="66">
        <f>IF(B36&lt;C36,C36*PARAMETROS!F$3,B36*PARAMETROS!F$3)</f>
        <v>103.13089604999999</v>
      </c>
      <c r="G36"/>
    </row>
    <row r="37" spans="1:7" ht="14.25" x14ac:dyDescent="0.2">
      <c r="A37" s="65">
        <v>6</v>
      </c>
      <c r="B37" s="42">
        <f t="shared" si="1"/>
        <v>275.38289999999995</v>
      </c>
      <c r="C37" s="43">
        <f t="shared" si="0"/>
        <v>132.94285714285712</v>
      </c>
      <c r="D37" s="66">
        <f>IF(B37&lt;C37,C37*PARAMETROS!F$5,B37*PARAMETROS!F$5)</f>
        <v>88.397910899999985</v>
      </c>
      <c r="E37" s="66">
        <f>IF(B37&lt;C37,C37*PARAMETROS!F$3,B37*PARAMETROS!F$3)</f>
        <v>88.397910899999985</v>
      </c>
      <c r="G37"/>
    </row>
    <row r="38" spans="1:7" ht="14.25" x14ac:dyDescent="0.2">
      <c r="A38" s="65">
        <v>5</v>
      </c>
      <c r="B38" s="42">
        <f t="shared" si="1"/>
        <v>229.48575</v>
      </c>
      <c r="C38" s="43">
        <f t="shared" si="0"/>
        <v>110.78571428571429</v>
      </c>
      <c r="D38" s="66">
        <f>IF(B38&lt;C38,C38*PARAMETROS!F$5,B38*PARAMETROS!F$5)</f>
        <v>73.664925749999995</v>
      </c>
      <c r="E38" s="66">
        <f>IF(B38&lt;C38,C38*PARAMETROS!F$3,B38*PARAMETROS!F$3)</f>
        <v>73.664925749999995</v>
      </c>
      <c r="G38"/>
    </row>
    <row r="39" spans="1:7" ht="14.25" x14ac:dyDescent="0.2">
      <c r="A39" s="65">
        <v>4</v>
      </c>
      <c r="B39" s="42">
        <f t="shared" si="1"/>
        <v>183.58859999999999</v>
      </c>
      <c r="C39" s="43">
        <f t="shared" si="0"/>
        <v>88.628571428571419</v>
      </c>
      <c r="D39" s="66">
        <f>IF(B39&lt;C39,C39*PARAMETROS!F$5,B39*PARAMETROS!F$5)</f>
        <v>58.931940599999997</v>
      </c>
      <c r="E39" s="66">
        <f>IF(B39&lt;C39,C39*PARAMETROS!F$3,B39*PARAMETROS!F$3)</f>
        <v>58.931940599999997</v>
      </c>
      <c r="G39"/>
    </row>
    <row r="40" spans="1:7" ht="14.25" x14ac:dyDescent="0.2">
      <c r="A40" s="65">
        <v>3</v>
      </c>
      <c r="B40" s="42">
        <f t="shared" si="1"/>
        <v>137.69144999999997</v>
      </c>
      <c r="C40" s="43">
        <f t="shared" si="0"/>
        <v>66.471428571428561</v>
      </c>
      <c r="D40" s="66">
        <f>IF(B40&lt;C40,C40*PARAMETROS!F$5,B40*PARAMETROS!F$5)</f>
        <v>44.198955449999993</v>
      </c>
      <c r="E40" s="66">
        <f>IF(B40&lt;C40,C40*PARAMETROS!F$3,B40*PARAMETROS!F$3)</f>
        <v>44.198955449999993</v>
      </c>
      <c r="G40"/>
    </row>
    <row r="41" spans="1:7" ht="14.25" x14ac:dyDescent="0.2">
      <c r="A41" s="65">
        <v>2</v>
      </c>
      <c r="B41" s="42">
        <f t="shared" si="1"/>
        <v>91.794299999999993</v>
      </c>
      <c r="C41" s="43">
        <f t="shared" si="0"/>
        <v>44.31428571428571</v>
      </c>
      <c r="D41" s="66">
        <f>IF(B41&lt;C41,C41*PARAMETROS!F$5,B41*PARAMETROS!F$5)</f>
        <v>29.465970299999999</v>
      </c>
      <c r="E41" s="66">
        <f>IF(B41&lt;C41,C41*PARAMETROS!F$3,B41*PARAMETROS!F$3)</f>
        <v>29.465970299999999</v>
      </c>
      <c r="G41"/>
    </row>
    <row r="42" spans="1:7" ht="14.25" x14ac:dyDescent="0.2">
      <c r="A42" s="65">
        <v>1</v>
      </c>
      <c r="B42" s="71">
        <f t="shared" si="1"/>
        <v>45.897149999999996</v>
      </c>
      <c r="C42" s="43">
        <f t="shared" si="0"/>
        <v>22.157142857142855</v>
      </c>
      <c r="D42" s="72">
        <f>IF(B42&lt;C42,C42*PARAMETROS!F$5,B42*PARAMETROS!F$5)</f>
        <v>14.732985149999999</v>
      </c>
      <c r="E42" s="72">
        <f>IF(B42&lt;C42,C42*PARAMETROS!F$3,B42*PARAMETROS!F$3)</f>
        <v>14.732985149999999</v>
      </c>
      <c r="G42"/>
    </row>
    <row r="46" spans="1:7" ht="29.25" hidden="1" thickBot="1" x14ac:dyDescent="0.25">
      <c r="B46" s="51" t="s">
        <v>58</v>
      </c>
      <c r="C46" s="52">
        <v>5.17</v>
      </c>
    </row>
  </sheetData>
  <sheetProtection algorithmName="SHA-512" hashValue="4RkLWylo1EPdBwtf+uv07v4+5IzvqScp0rgoQcucNZ+3roOMNAaEYtBuShTj3EPsj9dowJCEmQgU0VcdZ02tbw==" saltValue="9fGVty1gAVvUhToiNXfm8w==" spinCount="100000" sheet="1" objects="1" scenarios="1"/>
  <mergeCells count="1">
    <mergeCell ref="D1:E1"/>
  </mergeCells>
  <phoneticPr fontId="0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C16" sqref="C1:C1048576"/>
    </sheetView>
  </sheetViews>
  <sheetFormatPr baseColWidth="10" defaultRowHeight="12.75" x14ac:dyDescent="0.2"/>
  <cols>
    <col min="1" max="1" width="25.140625" style="1" bestFit="1" customWidth="1"/>
    <col min="2" max="2" width="25.140625" style="1" customWidth="1"/>
    <col min="3" max="3" width="21.7109375" style="38" hidden="1" customWidth="1"/>
    <col min="4" max="4" width="15.5703125" bestFit="1" customWidth="1"/>
    <col min="5" max="5" width="19.140625" customWidth="1"/>
    <col min="6" max="6" width="6.85546875" customWidth="1"/>
    <col min="7" max="7" width="6.85546875" style="3" bestFit="1" customWidth="1"/>
    <col min="8" max="8" width="28.7109375" bestFit="1" customWidth="1"/>
    <col min="9" max="9" width="12.42578125" bestFit="1" customWidth="1"/>
    <col min="10" max="10" width="37.28515625" bestFit="1" customWidth="1"/>
  </cols>
  <sheetData>
    <row r="1" spans="1:9" ht="40.9" customHeight="1" thickBot="1" x14ac:dyDescent="0.25">
      <c r="B1" s="68" t="s">
        <v>4</v>
      </c>
      <c r="C1" s="68"/>
      <c r="D1" s="89" t="s">
        <v>50</v>
      </c>
      <c r="E1" s="90"/>
      <c r="G1"/>
    </row>
    <row r="2" spans="1:9" ht="28.5" x14ac:dyDescent="0.2">
      <c r="A2" s="67" t="s">
        <v>0</v>
      </c>
      <c r="B2" s="69" t="s">
        <v>5</v>
      </c>
      <c r="C2" s="70" t="s">
        <v>57</v>
      </c>
      <c r="D2" s="69" t="s">
        <v>48</v>
      </c>
      <c r="E2" s="69" t="s">
        <v>49</v>
      </c>
      <c r="G2"/>
      <c r="H2" s="74" t="s">
        <v>59</v>
      </c>
      <c r="I2" s="74"/>
    </row>
    <row r="3" spans="1:9" ht="14.25" x14ac:dyDescent="0.2">
      <c r="A3" s="65">
        <v>40</v>
      </c>
      <c r="B3" s="42">
        <f>PARAMETROS!I34</f>
        <v>1762.134</v>
      </c>
      <c r="C3" s="43"/>
      <c r="D3" s="66">
        <f>PRODUCT(B3,PARAMETROS!F$4)</f>
        <v>565.64501400000006</v>
      </c>
      <c r="E3" s="66">
        <f>PRODUCT(B3,PARAMETROS!F$2)</f>
        <v>565.64501400000006</v>
      </c>
      <c r="G3"/>
      <c r="H3" s="75" t="s">
        <v>60</v>
      </c>
      <c r="I3" s="76">
        <v>0.32100000000000001</v>
      </c>
    </row>
    <row r="4" spans="1:9" ht="14.25" x14ac:dyDescent="0.2">
      <c r="A4" s="65">
        <v>39</v>
      </c>
      <c r="B4" s="42">
        <f>PRODUCT(B$3,A4)/A$3</f>
        <v>1718.0806499999999</v>
      </c>
      <c r="C4" s="43">
        <f>(A4/7*30)*$C$46</f>
        <v>864.12857142857138</v>
      </c>
      <c r="D4" s="66">
        <f>IF(B4&lt;C4,C4*PARAMETROS!F$5,B4*PARAMETROS!F$5)</f>
        <v>551.50388865000002</v>
      </c>
      <c r="E4" s="66">
        <f>IF(B4&lt;C4,C4*PARAMETROS!F$3,B4*PARAMETROS!F$3)</f>
        <v>551.50388865000002</v>
      </c>
      <c r="G4"/>
      <c r="H4" s="75" t="s">
        <v>61</v>
      </c>
      <c r="I4" s="76">
        <v>0.32100000000000001</v>
      </c>
    </row>
    <row r="5" spans="1:9" ht="14.25" x14ac:dyDescent="0.2">
      <c r="A5" s="65">
        <v>38</v>
      </c>
      <c r="B5" s="42">
        <f>PRODUCT(B$3,A5)/A$3</f>
        <v>1674.0273000000002</v>
      </c>
      <c r="C5" s="43">
        <f>(A5/7*30)*$C$46</f>
        <v>841.97142857142853</v>
      </c>
      <c r="D5" s="66">
        <f>IF(B5&lt;C5,C5*PARAMETROS!F$5,B5*PARAMETROS!F$5)</f>
        <v>537.3627633000001</v>
      </c>
      <c r="E5" s="66">
        <f>IF(B5&lt;C5,C5*PARAMETROS!F$3,B5*PARAMETROS!F$3)</f>
        <v>537.3627633000001</v>
      </c>
      <c r="G5"/>
      <c r="H5" s="75" t="s">
        <v>62</v>
      </c>
      <c r="I5" s="76">
        <v>0.32100000000000001</v>
      </c>
    </row>
    <row r="6" spans="1:9" ht="14.25" x14ac:dyDescent="0.2">
      <c r="A6" s="65">
        <v>37</v>
      </c>
      <c r="B6" s="42">
        <f t="shared" ref="B6:B42" si="0">PRODUCT(B$3,A6)/A$3</f>
        <v>1629.9739500000001</v>
      </c>
      <c r="C6" s="43">
        <f t="shared" ref="C6:C42" si="1">(A6/7*30)*$C$46</f>
        <v>819.81428571428557</v>
      </c>
      <c r="D6" s="66">
        <f>IF(B6&lt;C6,C6*PARAMETROS!F$5,B6*PARAMETROS!F$5)</f>
        <v>523.22163795000006</v>
      </c>
      <c r="E6" s="66">
        <f>IF(B6&lt;C6,C6*PARAMETROS!F$3,B6*PARAMETROS!F$3)</f>
        <v>523.22163795000006</v>
      </c>
      <c r="G6"/>
      <c r="H6" s="75" t="s">
        <v>63</v>
      </c>
      <c r="I6" s="76">
        <v>0.32100000000000001</v>
      </c>
    </row>
    <row r="7" spans="1:9" ht="14.25" x14ac:dyDescent="0.2">
      <c r="A7" s="65">
        <v>36</v>
      </c>
      <c r="B7" s="42">
        <f t="shared" si="0"/>
        <v>1585.9205999999999</v>
      </c>
      <c r="C7" s="43">
        <f t="shared" si="1"/>
        <v>797.65714285714296</v>
      </c>
      <c r="D7" s="66">
        <f>IF(B7&lt;C7,C7*PARAMETROS!F$5,B7*PARAMETROS!F$5)</f>
        <v>509.08051259999996</v>
      </c>
      <c r="E7" s="66">
        <f>IF(B7&lt;C7,C7*PARAMETROS!F$3,B7*PARAMETROS!F$3)</f>
        <v>509.08051259999996</v>
      </c>
      <c r="G7"/>
    </row>
    <row r="8" spans="1:9" ht="14.25" x14ac:dyDescent="0.2">
      <c r="A8" s="65">
        <v>35</v>
      </c>
      <c r="B8" s="42">
        <f t="shared" si="0"/>
        <v>1541.86725</v>
      </c>
      <c r="C8" s="43">
        <f t="shared" si="1"/>
        <v>775.5</v>
      </c>
      <c r="D8" s="66">
        <f>IF(B8&lt;C8,C8*PARAMETROS!F$5,B8*PARAMETROS!F$5)</f>
        <v>494.93938725000004</v>
      </c>
      <c r="E8" s="66">
        <f>IF(B8&lt;C8,C8*PARAMETROS!F$3,B8*PARAMETROS!F$3)</f>
        <v>494.93938725000004</v>
      </c>
      <c r="G8"/>
    </row>
    <row r="9" spans="1:9" ht="14.25" x14ac:dyDescent="0.2">
      <c r="A9" s="65">
        <v>34</v>
      </c>
      <c r="B9" s="42">
        <f t="shared" si="0"/>
        <v>1497.8138999999999</v>
      </c>
      <c r="C9" s="43">
        <f t="shared" si="1"/>
        <v>753.34285714285704</v>
      </c>
      <c r="D9" s="66">
        <f>IF(B9&lt;C9,C9*PARAMETROS!F$5,B9*PARAMETROS!F$5)</f>
        <v>480.79826189999994</v>
      </c>
      <c r="E9" s="66">
        <f>IF(B9&lt;C9,C9*PARAMETROS!F$3,B9*PARAMETROS!F$3)</f>
        <v>480.79826189999994</v>
      </c>
      <c r="G9"/>
    </row>
    <row r="10" spans="1:9" ht="14.25" x14ac:dyDescent="0.2">
      <c r="A10" s="65">
        <v>33</v>
      </c>
      <c r="B10" s="42">
        <f t="shared" si="0"/>
        <v>1453.76055</v>
      </c>
      <c r="C10" s="43">
        <f t="shared" si="1"/>
        <v>731.18571428571431</v>
      </c>
      <c r="D10" s="66">
        <f>IF(B10&lt;C10,C10*PARAMETROS!F$5,B10*PARAMETROS!F$5)</f>
        <v>466.65713655000002</v>
      </c>
      <c r="E10" s="66">
        <f>IF(B10&lt;C10,C10*PARAMETROS!F$3,B10*PARAMETROS!F$3)</f>
        <v>466.65713655000002</v>
      </c>
      <c r="G10"/>
    </row>
    <row r="11" spans="1:9" ht="14.25" x14ac:dyDescent="0.2">
      <c r="A11" s="65">
        <v>32</v>
      </c>
      <c r="B11" s="42">
        <f t="shared" si="0"/>
        <v>1409.7072000000001</v>
      </c>
      <c r="C11" s="43">
        <f t="shared" si="1"/>
        <v>709.02857142857135</v>
      </c>
      <c r="D11" s="66">
        <f>IF(B11&lt;C11,C11*PARAMETROS!F$5,B11*PARAMETROS!F$5)</f>
        <v>452.51601120000004</v>
      </c>
      <c r="E11" s="66">
        <f>IF(B11&lt;C11,C11*PARAMETROS!F$3,B11*PARAMETROS!F$3)</f>
        <v>452.51601120000004</v>
      </c>
      <c r="G11"/>
    </row>
    <row r="12" spans="1:9" ht="14.25" x14ac:dyDescent="0.2">
      <c r="A12" s="65">
        <v>31</v>
      </c>
      <c r="B12" s="42">
        <f t="shared" si="0"/>
        <v>1365.6538500000001</v>
      </c>
      <c r="C12" s="43">
        <f t="shared" si="1"/>
        <v>686.87142857142862</v>
      </c>
      <c r="D12" s="66">
        <f>IF(B12&lt;C12,C12*PARAMETROS!F$5,B12*PARAMETROS!F$5)</f>
        <v>438.37488585000006</v>
      </c>
      <c r="E12" s="66">
        <f>IF(B12&lt;C12,C12*PARAMETROS!F$3,B12*PARAMETROS!F$3)</f>
        <v>438.37488585000006</v>
      </c>
      <c r="G12"/>
    </row>
    <row r="13" spans="1:9" ht="14.25" x14ac:dyDescent="0.2">
      <c r="A13" s="65">
        <v>30</v>
      </c>
      <c r="B13" s="42">
        <f t="shared" si="0"/>
        <v>1321.6005</v>
      </c>
      <c r="C13" s="43">
        <f t="shared" si="1"/>
        <v>664.71428571428567</v>
      </c>
      <c r="D13" s="66">
        <f>IF(B13&lt;C13,C13*PARAMETROS!F$5,B13*PARAMETROS!F$5)</f>
        <v>424.23376050000002</v>
      </c>
      <c r="E13" s="66">
        <f>IF(B13&lt;C13,C13*PARAMETROS!F$3,B13*PARAMETROS!F$3)</f>
        <v>424.23376050000002</v>
      </c>
      <c r="G13"/>
    </row>
    <row r="14" spans="1:9" ht="14.25" x14ac:dyDescent="0.2">
      <c r="A14" s="65">
        <v>29</v>
      </c>
      <c r="B14" s="42">
        <f t="shared" si="0"/>
        <v>1277.5471499999999</v>
      </c>
      <c r="C14" s="43">
        <f t="shared" si="1"/>
        <v>642.55714285714294</v>
      </c>
      <c r="D14" s="66">
        <f>IF(B14&lt;C14,C14*PARAMETROS!F$5,B14*PARAMETROS!F$5)</f>
        <v>410.09263514999998</v>
      </c>
      <c r="E14" s="66">
        <f>IF(B14&lt;C14,C14*PARAMETROS!F$3,B14*PARAMETROS!F$3)</f>
        <v>410.09263514999998</v>
      </c>
      <c r="G14"/>
    </row>
    <row r="15" spans="1:9" ht="14.25" x14ac:dyDescent="0.2">
      <c r="A15" s="65">
        <v>28</v>
      </c>
      <c r="B15" s="42">
        <f t="shared" si="0"/>
        <v>1233.4938</v>
      </c>
      <c r="C15" s="43">
        <f t="shared" si="1"/>
        <v>620.4</v>
      </c>
      <c r="D15" s="66">
        <f>IF(B15&lt;C15,C15*PARAMETROS!F$5,B15*PARAMETROS!F$5)</f>
        <v>395.9515098</v>
      </c>
      <c r="E15" s="66">
        <f>IF(B15&lt;C15,C15*PARAMETROS!F$3,B15*PARAMETROS!F$3)</f>
        <v>395.9515098</v>
      </c>
      <c r="G15"/>
    </row>
    <row r="16" spans="1:9" ht="14.25" x14ac:dyDescent="0.2">
      <c r="A16" s="65">
        <v>27</v>
      </c>
      <c r="B16" s="42">
        <f t="shared" si="0"/>
        <v>1189.4404500000001</v>
      </c>
      <c r="C16" s="43">
        <f t="shared" si="1"/>
        <v>598.24285714285713</v>
      </c>
      <c r="D16" s="66">
        <f>IF(B16&lt;C16,C16*PARAMETROS!F$5,B16*PARAMETROS!F$5)</f>
        <v>381.81038445000002</v>
      </c>
      <c r="E16" s="66">
        <f>IF(B16&lt;C16,C16*PARAMETROS!F$3,B16*PARAMETROS!F$3)</f>
        <v>381.81038445000002</v>
      </c>
      <c r="G16"/>
    </row>
    <row r="17" spans="1:7" ht="14.25" x14ac:dyDescent="0.2">
      <c r="A17" s="65">
        <v>26</v>
      </c>
      <c r="B17" s="42">
        <f t="shared" si="0"/>
        <v>1145.3870999999999</v>
      </c>
      <c r="C17" s="43">
        <f t="shared" si="1"/>
        <v>576.08571428571429</v>
      </c>
      <c r="D17" s="66">
        <f>IF(B17&lt;C17,C17*PARAMETROS!F$5,B17*PARAMETROS!F$5)</f>
        <v>367.66925909999998</v>
      </c>
      <c r="E17" s="66">
        <f>IF(B17&lt;C17,C17*PARAMETROS!F$3,B17*PARAMETROS!F$3)</f>
        <v>367.66925909999998</v>
      </c>
      <c r="G17"/>
    </row>
    <row r="18" spans="1:7" ht="14.25" x14ac:dyDescent="0.2">
      <c r="A18" s="65">
        <v>25</v>
      </c>
      <c r="B18" s="42">
        <f t="shared" si="0"/>
        <v>1101.33375</v>
      </c>
      <c r="C18" s="43">
        <f t="shared" si="1"/>
        <v>553.92857142857144</v>
      </c>
      <c r="D18" s="66">
        <f>IF(B18&lt;C18,C18*PARAMETROS!F$5,B18*PARAMETROS!F$5)</f>
        <v>353.52813374999999</v>
      </c>
      <c r="E18" s="66">
        <f>IF(B18&lt;C18,C18*PARAMETROS!F$3,B18*PARAMETROS!F$3)</f>
        <v>353.52813374999999</v>
      </c>
      <c r="G18"/>
    </row>
    <row r="19" spans="1:7" ht="14.25" x14ac:dyDescent="0.2">
      <c r="A19" s="65">
        <v>24</v>
      </c>
      <c r="B19" s="42">
        <f t="shared" si="0"/>
        <v>1057.2804000000001</v>
      </c>
      <c r="C19" s="43">
        <f t="shared" si="1"/>
        <v>531.77142857142849</v>
      </c>
      <c r="D19" s="66">
        <f>IF(B19&lt;C19,C19*PARAMETROS!F$5,B19*PARAMETROS!F$5)</f>
        <v>339.38700840000001</v>
      </c>
      <c r="E19" s="66">
        <f>IF(B19&lt;C19,C19*PARAMETROS!F$3,B19*PARAMETROS!F$3)</f>
        <v>339.38700840000001</v>
      </c>
      <c r="G19"/>
    </row>
    <row r="20" spans="1:7" ht="14.25" x14ac:dyDescent="0.2">
      <c r="A20" s="65">
        <v>23</v>
      </c>
      <c r="B20" s="42">
        <f t="shared" si="0"/>
        <v>1013.2270500000001</v>
      </c>
      <c r="C20" s="43">
        <f t="shared" si="1"/>
        <v>509.6142857142857</v>
      </c>
      <c r="D20" s="66">
        <f>IF(B20&lt;C20,C20*PARAMETROS!F$5,B20*PARAMETROS!F$5)</f>
        <v>325.24588305000003</v>
      </c>
      <c r="E20" s="66">
        <f>IF(B20&lt;C20,C20*PARAMETROS!F$3,B20*PARAMETROS!F$3)</f>
        <v>325.24588305000003</v>
      </c>
      <c r="G20"/>
    </row>
    <row r="21" spans="1:7" ht="14.25" x14ac:dyDescent="0.2">
      <c r="A21" s="65">
        <v>22</v>
      </c>
      <c r="B21" s="42">
        <f t="shared" si="0"/>
        <v>969.17370000000005</v>
      </c>
      <c r="C21" s="43">
        <f t="shared" si="1"/>
        <v>487.4571428571428</v>
      </c>
      <c r="D21" s="66">
        <f>IF(B21&lt;C21,C21*PARAMETROS!F$5,B21*PARAMETROS!F$5)</f>
        <v>311.10475770000005</v>
      </c>
      <c r="E21" s="66">
        <f>IF(B21&lt;C21,C21*PARAMETROS!F$3,B21*PARAMETROS!F$3)</f>
        <v>311.10475770000005</v>
      </c>
      <c r="G21"/>
    </row>
    <row r="22" spans="1:7" ht="14.25" x14ac:dyDescent="0.2">
      <c r="A22" s="65">
        <v>21</v>
      </c>
      <c r="B22" s="42">
        <f t="shared" si="0"/>
        <v>925.12034999999992</v>
      </c>
      <c r="C22" s="43">
        <f t="shared" si="1"/>
        <v>465.3</v>
      </c>
      <c r="D22" s="66">
        <f>IF(B22&lt;C22,C22*PARAMETROS!F$5,B22*PARAMETROS!F$5)</f>
        <v>296.96363234999995</v>
      </c>
      <c r="E22" s="66">
        <f>IF(B22&lt;C22,C22*PARAMETROS!F$3,B22*PARAMETROS!F$3)</f>
        <v>296.96363234999995</v>
      </c>
      <c r="G22"/>
    </row>
    <row r="23" spans="1:7" ht="14.25" x14ac:dyDescent="0.2">
      <c r="A23" s="65">
        <v>20</v>
      </c>
      <c r="B23" s="42">
        <f t="shared" si="0"/>
        <v>881.06700000000001</v>
      </c>
      <c r="C23" s="43">
        <f t="shared" si="1"/>
        <v>443.14285714285717</v>
      </c>
      <c r="D23" s="66">
        <f>IF(B23&lt;C23,C23*PARAMETROS!F$5,B23*PARAMETROS!F$5)</f>
        <v>282.82250700000003</v>
      </c>
      <c r="E23" s="66">
        <f>IF(B23&lt;C23,C23*PARAMETROS!F$3,B23*PARAMETROS!F$3)</f>
        <v>282.82250700000003</v>
      </c>
      <c r="G23"/>
    </row>
    <row r="24" spans="1:7" ht="14.25" x14ac:dyDescent="0.2">
      <c r="A24" s="65">
        <v>19</v>
      </c>
      <c r="B24" s="42">
        <f t="shared" si="0"/>
        <v>837.0136500000001</v>
      </c>
      <c r="C24" s="43">
        <f t="shared" si="1"/>
        <v>420.98571428571427</v>
      </c>
      <c r="D24" s="66">
        <f>IF(B24&lt;C24,C24*PARAMETROS!F$5,B24*PARAMETROS!F$5)</f>
        <v>268.68138165000005</v>
      </c>
      <c r="E24" s="66">
        <f>IF(B24&lt;C24,C24*PARAMETROS!F$3,B24*PARAMETROS!F$3)</f>
        <v>268.68138165000005</v>
      </c>
      <c r="G24"/>
    </row>
    <row r="25" spans="1:7" ht="14.25" x14ac:dyDescent="0.2">
      <c r="A25" s="65">
        <v>18</v>
      </c>
      <c r="B25" s="42">
        <f t="shared" si="0"/>
        <v>792.96029999999996</v>
      </c>
      <c r="C25" s="43">
        <f t="shared" si="1"/>
        <v>398.82857142857148</v>
      </c>
      <c r="D25" s="66">
        <f>IF(B25&lt;C25,C25*PARAMETROS!F$5,B25*PARAMETROS!F$5)</f>
        <v>254.54025629999998</v>
      </c>
      <c r="E25" s="66">
        <f>IF(B25&lt;C25,C25*PARAMETROS!F$3,B25*PARAMETROS!F$3)</f>
        <v>254.54025629999998</v>
      </c>
      <c r="G25"/>
    </row>
    <row r="26" spans="1:7" ht="14.25" x14ac:dyDescent="0.2">
      <c r="A26" s="65">
        <v>17</v>
      </c>
      <c r="B26" s="42">
        <f t="shared" si="0"/>
        <v>748.90694999999994</v>
      </c>
      <c r="C26" s="43">
        <f t="shared" si="1"/>
        <v>376.67142857142852</v>
      </c>
      <c r="D26" s="66">
        <f>IF(B26&lt;C26,C26*PARAMETROS!F$5,B26*PARAMETROS!F$5)</f>
        <v>240.39913094999997</v>
      </c>
      <c r="E26" s="66">
        <f>IF(B26&lt;C26,C26*PARAMETROS!F$3,B26*PARAMETROS!F$3)</f>
        <v>240.39913094999997</v>
      </c>
      <c r="G26"/>
    </row>
    <row r="27" spans="1:7" ht="14.25" x14ac:dyDescent="0.2">
      <c r="A27" s="65">
        <v>16</v>
      </c>
      <c r="B27" s="42">
        <f t="shared" si="0"/>
        <v>704.85360000000003</v>
      </c>
      <c r="C27" s="43">
        <f t="shared" si="1"/>
        <v>354.51428571428568</v>
      </c>
      <c r="D27" s="66">
        <f>IF(B27&lt;C27,C27*PARAMETROS!F$5,B27*PARAMETROS!F$5)</f>
        <v>226.25800560000002</v>
      </c>
      <c r="E27" s="66">
        <f>IF(B27&lt;C27,C27*PARAMETROS!F$3,B27*PARAMETROS!F$3)</f>
        <v>226.25800560000002</v>
      </c>
      <c r="G27"/>
    </row>
    <row r="28" spans="1:7" ht="14.25" x14ac:dyDescent="0.2">
      <c r="A28" s="65">
        <v>15</v>
      </c>
      <c r="B28" s="42">
        <f t="shared" si="0"/>
        <v>660.80025000000001</v>
      </c>
      <c r="C28" s="43">
        <f t="shared" si="1"/>
        <v>332.35714285714283</v>
      </c>
      <c r="D28" s="66">
        <f>IF(B28&lt;C28,C28*PARAMETROS!F$5,B28*PARAMETROS!F$5)</f>
        <v>212.11688025000001</v>
      </c>
      <c r="E28" s="66">
        <f>IF(B28&lt;C28,C28*PARAMETROS!F$3,B28*PARAMETROS!F$3)</f>
        <v>212.11688025000001</v>
      </c>
      <c r="G28"/>
    </row>
    <row r="29" spans="1:7" ht="14.25" x14ac:dyDescent="0.2">
      <c r="A29" s="65">
        <v>14</v>
      </c>
      <c r="B29" s="42">
        <f t="shared" si="0"/>
        <v>616.74689999999998</v>
      </c>
      <c r="C29" s="43">
        <f t="shared" si="1"/>
        <v>310.2</v>
      </c>
      <c r="D29" s="66">
        <f>IF(B29&lt;C29,C29*PARAMETROS!F$5,B29*PARAMETROS!F$5)</f>
        <v>197.9757549</v>
      </c>
      <c r="E29" s="66">
        <f>IF(B29&lt;C29,C29*PARAMETROS!F$3,B29*PARAMETROS!F$3)</f>
        <v>197.9757549</v>
      </c>
      <c r="G29"/>
    </row>
    <row r="30" spans="1:7" ht="14.25" x14ac:dyDescent="0.2">
      <c r="A30" s="65">
        <v>13</v>
      </c>
      <c r="B30" s="42">
        <f t="shared" si="0"/>
        <v>572.69354999999996</v>
      </c>
      <c r="C30" s="43">
        <f t="shared" si="1"/>
        <v>288.04285714285714</v>
      </c>
      <c r="D30" s="66">
        <f>IF(B30&lt;C30,C30*PARAMETROS!F$5,B30*PARAMETROS!F$5)</f>
        <v>183.83462954999999</v>
      </c>
      <c r="E30" s="66">
        <f>IF(B30&lt;C30,C30*PARAMETROS!F$3,B30*PARAMETROS!F$3)</f>
        <v>183.83462954999999</v>
      </c>
      <c r="G30"/>
    </row>
    <row r="31" spans="1:7" ht="14.25" x14ac:dyDescent="0.2">
      <c r="A31" s="65">
        <v>12</v>
      </c>
      <c r="B31" s="42">
        <f t="shared" si="0"/>
        <v>528.64020000000005</v>
      </c>
      <c r="C31" s="43">
        <f t="shared" si="1"/>
        <v>265.88571428571424</v>
      </c>
      <c r="D31" s="66">
        <f>IF(B31&lt;C31,C31*PARAMETROS!F$5,B31*PARAMETROS!F$5)</f>
        <v>169.69350420000001</v>
      </c>
      <c r="E31" s="66">
        <f>IF(B31&lt;C31,C31*PARAMETROS!F$3,B31*PARAMETROS!F$3)</f>
        <v>169.69350420000001</v>
      </c>
      <c r="G31"/>
    </row>
    <row r="32" spans="1:7" ht="14.25" x14ac:dyDescent="0.2">
      <c r="A32" s="65">
        <v>11</v>
      </c>
      <c r="B32" s="42">
        <f t="shared" si="0"/>
        <v>484.58685000000003</v>
      </c>
      <c r="C32" s="43">
        <f t="shared" si="1"/>
        <v>243.7285714285714</v>
      </c>
      <c r="D32" s="66">
        <f>IF(B32&lt;C32,C32*PARAMETROS!F$5,B32*PARAMETROS!F$5)</f>
        <v>155.55237885000003</v>
      </c>
      <c r="E32" s="66">
        <f>IF(B32&lt;C32,C32*PARAMETROS!F$3,B32*PARAMETROS!F$3)</f>
        <v>155.55237885000003</v>
      </c>
      <c r="G32"/>
    </row>
    <row r="33" spans="1:7" ht="14.25" x14ac:dyDescent="0.2">
      <c r="A33" s="65">
        <v>10</v>
      </c>
      <c r="B33" s="42">
        <f t="shared" si="0"/>
        <v>440.5335</v>
      </c>
      <c r="C33" s="43">
        <f t="shared" si="1"/>
        <v>221.57142857142858</v>
      </c>
      <c r="D33" s="66">
        <f>IF(B33&lt;C33,C33*PARAMETROS!F$5,B33*PARAMETROS!F$5)</f>
        <v>141.41125350000002</v>
      </c>
      <c r="E33" s="66">
        <f>IF(B33&lt;C33,C33*PARAMETROS!F$3,B33*PARAMETROS!F$3)</f>
        <v>141.41125350000002</v>
      </c>
      <c r="G33"/>
    </row>
    <row r="34" spans="1:7" ht="14.25" x14ac:dyDescent="0.2">
      <c r="A34" s="65">
        <v>9</v>
      </c>
      <c r="B34" s="42">
        <f t="shared" si="0"/>
        <v>396.48014999999998</v>
      </c>
      <c r="C34" s="43">
        <f t="shared" si="1"/>
        <v>199.41428571428574</v>
      </c>
      <c r="D34" s="66">
        <f>IF(B34&lt;C34,C34*PARAMETROS!F$5,B34*PARAMETROS!F$5)</f>
        <v>127.27012814999999</v>
      </c>
      <c r="E34" s="66">
        <f>IF(B34&lt;C34,C34*PARAMETROS!F$3,B34*PARAMETROS!F$3)</f>
        <v>127.27012814999999</v>
      </c>
      <c r="G34"/>
    </row>
    <row r="35" spans="1:7" ht="14.25" x14ac:dyDescent="0.2">
      <c r="A35" s="65">
        <v>8</v>
      </c>
      <c r="B35" s="42">
        <f t="shared" si="0"/>
        <v>352.42680000000001</v>
      </c>
      <c r="C35" s="43">
        <f t="shared" si="1"/>
        <v>177.25714285714284</v>
      </c>
      <c r="D35" s="66">
        <f>IF(B35&lt;C35,C35*PARAMETROS!F$5,B35*PARAMETROS!F$5)</f>
        <v>113.12900280000001</v>
      </c>
      <c r="E35" s="66">
        <f>IF(B35&lt;C35,C35*PARAMETROS!F$3,B35*PARAMETROS!F$3)</f>
        <v>113.12900280000001</v>
      </c>
      <c r="G35" s="14"/>
    </row>
    <row r="36" spans="1:7" ht="14.25" x14ac:dyDescent="0.2">
      <c r="A36" s="65">
        <v>7</v>
      </c>
      <c r="B36" s="42">
        <f t="shared" si="0"/>
        <v>308.37344999999999</v>
      </c>
      <c r="C36" s="43">
        <f t="shared" si="1"/>
        <v>155.1</v>
      </c>
      <c r="D36" s="66">
        <f>IF(B36&lt;C36,C36*PARAMETROS!F$5,B36*PARAMETROS!F$5)</f>
        <v>98.987877449999999</v>
      </c>
      <c r="E36" s="66">
        <f>IF(B36&lt;C36,C36*PARAMETROS!F$3,B36*PARAMETROS!F$3)</f>
        <v>98.987877449999999</v>
      </c>
      <c r="G36"/>
    </row>
    <row r="37" spans="1:7" ht="14.25" x14ac:dyDescent="0.2">
      <c r="A37" s="65">
        <v>6</v>
      </c>
      <c r="B37" s="42">
        <f t="shared" si="0"/>
        <v>264.32010000000002</v>
      </c>
      <c r="C37" s="43">
        <f t="shared" si="1"/>
        <v>132.94285714285712</v>
      </c>
      <c r="D37" s="66">
        <f>IF(B37&lt;C37,C37*PARAMETROS!F$5,B37*PARAMETROS!F$5)</f>
        <v>84.846752100000003</v>
      </c>
      <c r="E37" s="66">
        <f>IF(B37&lt;C37,C37*PARAMETROS!F$3,B37*PARAMETROS!F$3)</f>
        <v>84.846752100000003</v>
      </c>
      <c r="G37"/>
    </row>
    <row r="38" spans="1:7" ht="14.25" x14ac:dyDescent="0.2">
      <c r="A38" s="65">
        <v>5</v>
      </c>
      <c r="B38" s="42">
        <f t="shared" si="0"/>
        <v>220.26675</v>
      </c>
      <c r="C38" s="43">
        <f t="shared" si="1"/>
        <v>110.78571428571429</v>
      </c>
      <c r="D38" s="66">
        <f>IF(B38&lt;C38,C38*PARAMETROS!F$5,B38*PARAMETROS!F$5)</f>
        <v>70.705626750000008</v>
      </c>
      <c r="E38" s="66">
        <f>IF(B38&lt;C38,C38*PARAMETROS!F$3,B38*PARAMETROS!F$3)</f>
        <v>70.705626750000008</v>
      </c>
      <c r="G38"/>
    </row>
    <row r="39" spans="1:7" ht="14.25" x14ac:dyDescent="0.2">
      <c r="A39" s="65">
        <v>4</v>
      </c>
      <c r="B39" s="42">
        <f t="shared" si="0"/>
        <v>176.21340000000001</v>
      </c>
      <c r="C39" s="43">
        <f t="shared" si="1"/>
        <v>88.628571428571419</v>
      </c>
      <c r="D39" s="66">
        <f>IF(B39&lt;C39,C39*PARAMETROS!F$5,B39*PARAMETROS!F$5)</f>
        <v>56.564501400000005</v>
      </c>
      <c r="E39" s="66">
        <f>IF(B39&lt;C39,C39*PARAMETROS!F$3,B39*PARAMETROS!F$3)</f>
        <v>56.564501400000005</v>
      </c>
      <c r="G39"/>
    </row>
    <row r="40" spans="1:7" ht="14.25" x14ac:dyDescent="0.2">
      <c r="A40" s="65">
        <v>3</v>
      </c>
      <c r="B40" s="42">
        <f t="shared" si="0"/>
        <v>132.16005000000001</v>
      </c>
      <c r="C40" s="43">
        <f t="shared" si="1"/>
        <v>66.471428571428561</v>
      </c>
      <c r="D40" s="66">
        <f>IF(B40&lt;C40,C40*PARAMETROS!F$5,B40*PARAMETROS!F$5)</f>
        <v>42.423376050000002</v>
      </c>
      <c r="E40" s="66">
        <f>IF(B40&lt;C40,C40*PARAMETROS!F$3,B40*PARAMETROS!F$3)</f>
        <v>42.423376050000002</v>
      </c>
      <c r="G40"/>
    </row>
    <row r="41" spans="1:7" ht="14.25" x14ac:dyDescent="0.2">
      <c r="A41" s="65">
        <v>2</v>
      </c>
      <c r="B41" s="42">
        <f t="shared" si="0"/>
        <v>88.106700000000004</v>
      </c>
      <c r="C41" s="43">
        <f t="shared" si="1"/>
        <v>44.31428571428571</v>
      </c>
      <c r="D41" s="66">
        <f>IF(B41&lt;C41,C41*PARAMETROS!F$5,B41*PARAMETROS!F$5)</f>
        <v>28.282250700000002</v>
      </c>
      <c r="E41" s="66">
        <f>IF(B41&lt;C41,C41*PARAMETROS!F$3,B41*PARAMETROS!F$3)</f>
        <v>28.282250700000002</v>
      </c>
      <c r="G41"/>
    </row>
    <row r="42" spans="1:7" ht="14.25" x14ac:dyDescent="0.2">
      <c r="A42" s="65">
        <v>1</v>
      </c>
      <c r="B42" s="71">
        <f t="shared" si="0"/>
        <v>44.053350000000002</v>
      </c>
      <c r="C42" s="43">
        <f t="shared" si="1"/>
        <v>22.157142857142855</v>
      </c>
      <c r="D42" s="72">
        <f>IF(B42&lt;C42,C42*PARAMETROS!F$5,B42*PARAMETROS!F$5)</f>
        <v>14.141125350000001</v>
      </c>
      <c r="E42" s="72">
        <f>IF(B42&lt;C42,C42*PARAMETROS!F$3,B42*PARAMETROS!F$3)</f>
        <v>14.141125350000001</v>
      </c>
      <c r="G42"/>
    </row>
    <row r="46" spans="1:7" ht="29.25" hidden="1" thickBot="1" x14ac:dyDescent="0.25">
      <c r="B46" s="51" t="s">
        <v>58</v>
      </c>
      <c r="C46" s="52">
        <v>5.17</v>
      </c>
    </row>
  </sheetData>
  <sheetProtection algorithmName="SHA-512" hashValue="OefgkrVHVkFDGCl6KIm9QPj46MryJPujMh3TG5SZW1iZ0NguPPtk7H+reO0jJBlcv7Qo+VDepQABB2tepdEOBw==" saltValue="/MjNTkBwr+0173det78MLw==" spinCount="100000" sheet="1" objects="1" scenarios="1"/>
  <mergeCells count="1">
    <mergeCell ref="D1:E1"/>
  </mergeCells>
  <phoneticPr fontId="7" type="noConversion"/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I34" sqref="I34"/>
    </sheetView>
  </sheetViews>
  <sheetFormatPr baseColWidth="10" defaultRowHeight="12.75" x14ac:dyDescent="0.2"/>
  <cols>
    <col min="1" max="1" width="25.140625" bestFit="1" customWidth="1"/>
    <col min="2" max="2" width="17.5703125" style="3" bestFit="1" customWidth="1"/>
    <col min="3" max="3" width="16.7109375" style="3" bestFit="1" customWidth="1"/>
    <col min="4" max="4" width="16.7109375" customWidth="1"/>
    <col min="5" max="5" width="29.140625" bestFit="1" customWidth="1"/>
    <col min="8" max="8" width="24.140625" bestFit="1" customWidth="1"/>
    <col min="9" max="9" width="11.42578125" style="3" customWidth="1"/>
  </cols>
  <sheetData>
    <row r="1" spans="1:10" x14ac:dyDescent="0.2">
      <c r="A1" s="16" t="s">
        <v>2</v>
      </c>
      <c r="B1" s="81" t="s">
        <v>29</v>
      </c>
      <c r="C1" s="79" t="s">
        <v>23</v>
      </c>
      <c r="D1" s="25"/>
      <c r="E1" s="2" t="s">
        <v>3</v>
      </c>
      <c r="H1" s="91" t="s">
        <v>6</v>
      </c>
      <c r="I1" s="91"/>
    </row>
    <row r="2" spans="1:10" x14ac:dyDescent="0.2">
      <c r="A2" s="22" t="s">
        <v>27</v>
      </c>
      <c r="B2" s="27">
        <f>B15</f>
        <v>1307.8992483333334</v>
      </c>
      <c r="C2" s="28">
        <f>C15</f>
        <v>3610.4672754333328</v>
      </c>
      <c r="E2" s="31" t="s">
        <v>44</v>
      </c>
      <c r="F2" s="32">
        <v>0.32100000000000001</v>
      </c>
      <c r="H2" s="4" t="s">
        <v>7</v>
      </c>
      <c r="I2" s="5">
        <v>621.99</v>
      </c>
    </row>
    <row r="3" spans="1:10" x14ac:dyDescent="0.2">
      <c r="A3" s="17" t="s">
        <v>1</v>
      </c>
      <c r="B3" s="26">
        <f>B25</f>
        <v>1307.8992483333334</v>
      </c>
      <c r="C3" s="28">
        <f>C25</f>
        <v>2868.4548306333336</v>
      </c>
      <c r="E3" s="31" t="s">
        <v>45</v>
      </c>
      <c r="F3" s="32">
        <v>0.32100000000000001</v>
      </c>
      <c r="H3" s="4" t="s">
        <v>17</v>
      </c>
      <c r="I3" s="5">
        <v>316.58999999999997</v>
      </c>
    </row>
    <row r="4" spans="1:10" x14ac:dyDescent="0.2">
      <c r="A4" s="17" t="s">
        <v>12</v>
      </c>
      <c r="B4" s="26">
        <f>B35</f>
        <v>1149.546401666667</v>
      </c>
      <c r="C4" s="28">
        <f>C35</f>
        <v>2334.9222321355337</v>
      </c>
      <c r="E4" s="31" t="s">
        <v>46</v>
      </c>
      <c r="F4" s="32">
        <v>0.32100000000000001</v>
      </c>
      <c r="H4" s="4" t="s">
        <v>18</v>
      </c>
      <c r="I4" s="5">
        <v>583.15</v>
      </c>
    </row>
    <row r="5" spans="1:10" ht="13.5" thickBot="1" x14ac:dyDescent="0.25">
      <c r="A5" s="17" t="s">
        <v>14</v>
      </c>
      <c r="B5" s="26">
        <f>I20</f>
        <v>2137.6933333333332</v>
      </c>
      <c r="C5" s="28"/>
      <c r="E5" s="33" t="s">
        <v>47</v>
      </c>
      <c r="F5" s="32">
        <v>0.32100000000000001</v>
      </c>
      <c r="H5" s="6" t="s">
        <v>10</v>
      </c>
      <c r="I5" s="7">
        <f>SUM(I2:I4)/30*12/12</f>
        <v>50.724333333333334</v>
      </c>
      <c r="J5" t="s">
        <v>65</v>
      </c>
    </row>
    <row r="6" spans="1:10" x14ac:dyDescent="0.2">
      <c r="A6" s="17" t="s">
        <v>8</v>
      </c>
      <c r="B6" s="26">
        <f>I9</f>
        <v>1835.886</v>
      </c>
      <c r="C6" s="28"/>
      <c r="H6" s="30" t="s">
        <v>43</v>
      </c>
      <c r="I6" s="77">
        <v>64.52</v>
      </c>
    </row>
    <row r="7" spans="1:10" x14ac:dyDescent="0.2">
      <c r="A7" s="17" t="s">
        <v>35</v>
      </c>
      <c r="B7" s="26">
        <f>I34</f>
        <v>1762.134</v>
      </c>
      <c r="C7" s="28"/>
      <c r="H7" s="30"/>
      <c r="I7" s="34"/>
    </row>
    <row r="8" spans="1:10" x14ac:dyDescent="0.2">
      <c r="A8" s="20" t="s">
        <v>30</v>
      </c>
      <c r="B8" s="80" t="s">
        <v>21</v>
      </c>
      <c r="C8" s="80" t="s">
        <v>24</v>
      </c>
      <c r="D8" s="21"/>
      <c r="E8" s="29" t="s">
        <v>36</v>
      </c>
      <c r="F8" s="39">
        <v>3751.2</v>
      </c>
      <c r="H8" s="30" t="s">
        <v>9</v>
      </c>
      <c r="I8" s="5">
        <f>(616.33+I3+I4)*2/12</f>
        <v>252.67833333333337</v>
      </c>
    </row>
    <row r="9" spans="1:10" ht="13.5" thickBot="1" x14ac:dyDescent="0.25">
      <c r="A9" t="s">
        <v>41</v>
      </c>
      <c r="B9" s="3">
        <v>1131.3399999999999</v>
      </c>
      <c r="C9" s="3">
        <v>1131.3399999999999</v>
      </c>
      <c r="E9" s="37" t="s">
        <v>51</v>
      </c>
      <c r="F9" s="39">
        <v>858.6</v>
      </c>
      <c r="H9" s="8" t="s">
        <v>11</v>
      </c>
      <c r="I9" s="9">
        <f>SUM(I2:I5)+(I6/6)+I8</f>
        <v>1835.886</v>
      </c>
    </row>
    <row r="10" spans="1:10" x14ac:dyDescent="0.2">
      <c r="A10" t="s">
        <v>31</v>
      </c>
      <c r="C10" s="3">
        <v>886.4</v>
      </c>
      <c r="E10" s="36"/>
      <c r="F10" s="36"/>
    </row>
    <row r="11" spans="1:10" x14ac:dyDescent="0.2">
      <c r="A11" t="s">
        <v>26</v>
      </c>
      <c r="C11" s="3">
        <f>(989.51)+(989.51*1%)</f>
        <v>999.40509999999995</v>
      </c>
      <c r="E11" s="36"/>
      <c r="F11" s="36"/>
    </row>
    <row r="12" spans="1:10" x14ac:dyDescent="0.2">
      <c r="A12" t="s">
        <v>19</v>
      </c>
      <c r="B12" s="3">
        <f>(698.12/6)</f>
        <v>116.35333333333334</v>
      </c>
      <c r="C12" s="3">
        <f>(698.12+C10+C11)/6</f>
        <v>430.65418333333332</v>
      </c>
      <c r="D12" s="3"/>
      <c r="E12" s="14"/>
      <c r="F12" s="14"/>
      <c r="H12" s="15" t="s">
        <v>13</v>
      </c>
      <c r="I12" s="15"/>
    </row>
    <row r="13" spans="1:10" x14ac:dyDescent="0.2">
      <c r="D13" s="3"/>
      <c r="H13" s="10" t="s">
        <v>7</v>
      </c>
      <c r="I13" s="11">
        <v>747.35</v>
      </c>
    </row>
    <row r="14" spans="1:10" ht="13.5" thickBot="1" x14ac:dyDescent="0.25">
      <c r="A14" s="18" t="s">
        <v>20</v>
      </c>
      <c r="B14" s="19">
        <f>B9/30*12/12</f>
        <v>37.711333333333329</v>
      </c>
      <c r="C14" s="19">
        <f>SUM(C9:C11)/30*12/12</f>
        <v>100.57150333333333</v>
      </c>
      <c r="D14" s="24" t="s">
        <v>64</v>
      </c>
      <c r="H14" s="10" t="s">
        <v>15</v>
      </c>
      <c r="I14" s="11">
        <v>409.77</v>
      </c>
    </row>
    <row r="15" spans="1:10" ht="13.5" thickTop="1" x14ac:dyDescent="0.2">
      <c r="A15" t="s">
        <v>38</v>
      </c>
      <c r="B15" s="23">
        <f>SUM(B9:B14)*1.0175</f>
        <v>1307.8992483333334</v>
      </c>
      <c r="C15" s="23">
        <f>(SUM(C9:C11)+C12+C14)*1.0175</f>
        <v>3610.4672754333328</v>
      </c>
      <c r="D15" s="23"/>
      <c r="H15" s="10" t="s">
        <v>16</v>
      </c>
      <c r="I15" s="11">
        <v>626.78</v>
      </c>
    </row>
    <row r="16" spans="1:10" x14ac:dyDescent="0.2">
      <c r="H16" s="10" t="s">
        <v>10</v>
      </c>
      <c r="I16" s="11">
        <f>SUM(I13:I15)/30*12/12</f>
        <v>59.463333333333331</v>
      </c>
      <c r="J16" t="s">
        <v>65</v>
      </c>
    </row>
    <row r="17" spans="1:10" x14ac:dyDescent="0.2">
      <c r="H17" s="10" t="s">
        <v>43</v>
      </c>
      <c r="I17" s="11">
        <v>83.51</v>
      </c>
    </row>
    <row r="18" spans="1:10" x14ac:dyDescent="0.2">
      <c r="A18" s="20" t="s">
        <v>22</v>
      </c>
      <c r="B18" s="80" t="s">
        <v>21</v>
      </c>
      <c r="C18" s="80" t="s">
        <v>24</v>
      </c>
      <c r="D18" s="21"/>
      <c r="H18" s="10"/>
      <c r="I18" s="35"/>
    </row>
    <row r="19" spans="1:10" x14ac:dyDescent="0.2">
      <c r="A19" t="s">
        <v>41</v>
      </c>
      <c r="B19" s="3">
        <f>B9</f>
        <v>1131.3399999999999</v>
      </c>
      <c r="C19" s="3">
        <f>C9</f>
        <v>1131.3399999999999</v>
      </c>
      <c r="H19" s="10" t="s">
        <v>9</v>
      </c>
      <c r="I19" s="11">
        <f>(645.92+I14+I15)/6</f>
        <v>280.41166666666669</v>
      </c>
    </row>
    <row r="20" spans="1:10" x14ac:dyDescent="0.2">
      <c r="A20" t="s">
        <v>25</v>
      </c>
      <c r="C20" s="3">
        <v>811.85</v>
      </c>
      <c r="H20" s="12" t="s">
        <v>11</v>
      </c>
      <c r="I20" s="13">
        <f>SUM(I13:I16)+(I17/6)+I19</f>
        <v>2137.6933333333332</v>
      </c>
    </row>
    <row r="21" spans="1:10" x14ac:dyDescent="0.2">
      <c r="A21" t="s">
        <v>26</v>
      </c>
      <c r="C21" s="3">
        <f>(461.63)+(461.63*1%)</f>
        <v>466.24630000000002</v>
      </c>
      <c r="I21"/>
    </row>
    <row r="22" spans="1:10" x14ac:dyDescent="0.2">
      <c r="A22" t="s">
        <v>19</v>
      </c>
      <c r="B22" s="3">
        <f>B12</f>
        <v>116.35333333333334</v>
      </c>
      <c r="C22" s="3">
        <f>(698.12+C20+C21)/6</f>
        <v>329.36938333333336</v>
      </c>
      <c r="D22" s="3"/>
      <c r="I22"/>
    </row>
    <row r="23" spans="1:10" x14ac:dyDescent="0.2">
      <c r="D23" s="3"/>
      <c r="I23"/>
    </row>
    <row r="24" spans="1:10" ht="13.5" thickBot="1" x14ac:dyDescent="0.25">
      <c r="A24" s="18" t="s">
        <v>20</v>
      </c>
      <c r="B24" s="19">
        <f>B19/30*12/12</f>
        <v>37.711333333333329</v>
      </c>
      <c r="C24" s="19">
        <f>SUM(C19:C21)/30*12/12</f>
        <v>80.314543333333347</v>
      </c>
      <c r="D24" s="24" t="s">
        <v>65</v>
      </c>
    </row>
    <row r="25" spans="1:10" ht="13.5" thickTop="1" x14ac:dyDescent="0.2">
      <c r="A25" t="s">
        <v>39</v>
      </c>
      <c r="B25" s="23">
        <f>SUM(B19:B24)*1.0175</f>
        <v>1307.8992483333334</v>
      </c>
      <c r="C25" s="23">
        <f>(SUM(C19:C21)+C22+C24)*1.0175</f>
        <v>2868.4548306333336</v>
      </c>
      <c r="D25" s="23"/>
    </row>
    <row r="26" spans="1:10" x14ac:dyDescent="0.2">
      <c r="H26" s="15" t="s">
        <v>34</v>
      </c>
      <c r="I26" s="15"/>
    </row>
    <row r="27" spans="1:10" x14ac:dyDescent="0.2">
      <c r="A27" s="20"/>
      <c r="B27" s="80"/>
      <c r="C27" s="80"/>
      <c r="D27" s="21"/>
      <c r="H27" s="10" t="s">
        <v>7</v>
      </c>
      <c r="I27" s="11">
        <v>621.99</v>
      </c>
    </row>
    <row r="28" spans="1:10" x14ac:dyDescent="0.2">
      <c r="A28" s="20" t="s">
        <v>28</v>
      </c>
      <c r="B28" s="80" t="s">
        <v>21</v>
      </c>
      <c r="C28" s="80" t="s">
        <v>24</v>
      </c>
      <c r="D28" s="21"/>
      <c r="H28" s="10" t="s">
        <v>17</v>
      </c>
      <c r="I28" s="11">
        <v>316.58999999999997</v>
      </c>
    </row>
    <row r="29" spans="1:10" x14ac:dyDescent="0.2">
      <c r="A29" t="s">
        <v>42</v>
      </c>
      <c r="B29" s="82">
        <v>978.26</v>
      </c>
      <c r="H29" s="10" t="s">
        <v>37</v>
      </c>
      <c r="I29" s="11">
        <v>521.69000000000005</v>
      </c>
    </row>
    <row r="30" spans="1:10" x14ac:dyDescent="0.2">
      <c r="A30" t="s">
        <v>25</v>
      </c>
      <c r="H30" s="10" t="s">
        <v>10</v>
      </c>
      <c r="I30" s="11">
        <f>SUM(I27:I29)/30*12/12</f>
        <v>48.675666666666665</v>
      </c>
      <c r="J30" t="s">
        <v>65</v>
      </c>
    </row>
    <row r="31" spans="1:10" x14ac:dyDescent="0.2">
      <c r="A31" t="s">
        <v>26</v>
      </c>
      <c r="H31" s="10" t="s">
        <v>43</v>
      </c>
      <c r="I31" s="11">
        <v>64.52</v>
      </c>
    </row>
    <row r="32" spans="1:10" x14ac:dyDescent="0.2">
      <c r="A32" t="s">
        <v>19</v>
      </c>
      <c r="B32" s="3">
        <f>713.44/6</f>
        <v>118.90666666666668</v>
      </c>
      <c r="D32" s="3"/>
      <c r="H32" s="10"/>
      <c r="I32" s="35"/>
    </row>
    <row r="33" spans="1:9" x14ac:dyDescent="0.2">
      <c r="D33" s="3"/>
      <c r="H33" s="10" t="s">
        <v>9</v>
      </c>
      <c r="I33" s="11">
        <f>(616.33+I28+I29)/6</f>
        <v>242.43500000000003</v>
      </c>
    </row>
    <row r="34" spans="1:9" ht="13.5" thickBot="1" x14ac:dyDescent="0.25">
      <c r="A34" s="18" t="s">
        <v>20</v>
      </c>
      <c r="B34" s="19">
        <f>B29/30*12/12</f>
        <v>32.608666666666664</v>
      </c>
      <c r="C34" s="19"/>
      <c r="D34" s="3" t="s">
        <v>65</v>
      </c>
      <c r="H34" s="12" t="s">
        <v>11</v>
      </c>
      <c r="I34" s="13">
        <f>SUM(I27:I30)+(I31/6)+I33</f>
        <v>1762.134</v>
      </c>
    </row>
    <row r="35" spans="1:9" ht="13.5" thickTop="1" x14ac:dyDescent="0.2">
      <c r="A35" t="s">
        <v>40</v>
      </c>
      <c r="B35" s="23">
        <f>SUM(B29:B34)*1.0175</f>
        <v>1149.546401666667</v>
      </c>
      <c r="C35" s="23">
        <f>PRODUCT(C25*0.8)*1.0175</f>
        <v>2334.9222321355337</v>
      </c>
      <c r="D35" s="24"/>
      <c r="I35"/>
    </row>
    <row r="36" spans="1:9" x14ac:dyDescent="0.2">
      <c r="D36" s="23"/>
      <c r="I36"/>
    </row>
    <row r="37" spans="1:9" x14ac:dyDescent="0.2">
      <c r="I37"/>
    </row>
    <row r="38" spans="1:9" x14ac:dyDescent="0.2">
      <c r="I38"/>
    </row>
  </sheetData>
  <mergeCells count="1">
    <mergeCell ref="H1:I1"/>
  </mergeCells>
  <phoneticPr fontId="0" type="noConversion"/>
  <pageMargins left="0.74803149606299213" right="0.31496062992125984" top="0.98425196850393704" bottom="0.98425196850393704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0" sqref="F10"/>
    </sheetView>
  </sheetViews>
  <sheetFormatPr baseColWidth="10" defaultRowHeight="12.75" x14ac:dyDescent="0.2"/>
  <sheetData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DOCTORES</vt:lpstr>
      <vt:lpstr>(A) LICENCIADOS-INGEN-ARQU</vt:lpstr>
      <vt:lpstr>(B) DIPLO MADOS</vt:lpstr>
      <vt:lpstr>(C) TECNICO ESPEC LAB FP2 </vt:lpstr>
      <vt:lpstr>(D) AUX ADM-LAB (FP1- GR ESCOL)</vt:lpstr>
      <vt:lpstr>(D) AUX. SERVICIOS</vt:lpstr>
      <vt:lpstr>PARAMETROS</vt:lpstr>
      <vt:lpstr>HOJA</vt:lpstr>
      <vt:lpstr>Hoja1</vt:lpstr>
      <vt:lpstr>RETRIBUCION</vt:lpstr>
    </vt:vector>
  </TitlesOfParts>
  <Company>oscar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Cremades Cremades, Gloria</cp:lastModifiedBy>
  <cp:lastPrinted>2015-01-16T11:58:13Z</cp:lastPrinted>
  <dcterms:created xsi:type="dcterms:W3CDTF">2003-11-11T19:24:53Z</dcterms:created>
  <dcterms:modified xsi:type="dcterms:W3CDTF">2018-11-08T11:08:53Z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1648575215</vt:i4>
  </property>
  <property fmtid="{D5CDD505-2E9C-101B-9397-08002B2CF9AE}" pid="3" name="_EmailSubject">
    <vt:lpwstr/>
  </property>
  <property fmtid="{D5CDD505-2E9C-101B-9397-08002B2CF9AE}" pid="4" name="_AuthorEmail">
    <vt:lpwstr>cristina.aguilar@umh.es</vt:lpwstr>
  </property>
  <property fmtid="{D5CDD505-2E9C-101B-9397-08002B2CF9AE}" pid="5" name="_AuthorEmailDisplayName">
    <vt:lpwstr>Aguilar Santos, Cristina</vt:lpwstr>
  </property>
  <property fmtid="{D5CDD505-2E9C-101B-9397-08002B2CF9AE}" pid="6" name="_PreviousAdHocReviewCycleID">
    <vt:i4>-1341627671</vt:i4>
  </property>
  <property fmtid="{D5CDD505-2E9C-101B-9397-08002B2CF9AE}" pid="7" name="_ReviewingToolsShownOnce">
    <vt:lpwstr/>
  </property>
</Properties>
</file>