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cremades\Desktop\TABLAS SALARIALES 2018\"/>
    </mc:Choice>
  </mc:AlternateContent>
  <workbookProtection workbookAlgorithmName="SHA-512" workbookHashValue="R+Tum2q/JhRnglGV9P6KIM3ICVWO4sAGpJKNywCwp3Z62my2bqj4LY9RmFX1KAK/bmTPkYTUDsMPrOKQuIX5uA==" workbookSaltValue="pcHqgRhjeXd6K4/i8kmt6g==" workbookSpinCount="100000" lockStructure="1"/>
  <bookViews>
    <workbookView xWindow="0" yWindow="0" windowWidth="21600" windowHeight="9135" activeTab="2"/>
  </bookViews>
  <sheets>
    <sheet name="DOCTORES" sheetId="7" r:id="rId1"/>
    <sheet name="(A) LICENCIADOS-INGEN-ARQU" sheetId="1" r:id="rId2"/>
    <sheet name="(B) DIPLO MADOS" sheetId="5" r:id="rId3"/>
    <sheet name="(C) TECNICO ESPEC LAB FP2 " sheetId="4" r:id="rId4"/>
    <sheet name="(D) AUX ADM-LAB (FP1- GR ESCOL)" sheetId="2" r:id="rId5"/>
    <sheet name="(D) AUX. SERVICIOS" sheetId="8" r:id="rId6"/>
    <sheet name="PARAMETROS" sheetId="3" state="hidden" r:id="rId7"/>
    <sheet name="Hoja1" sheetId="10" r:id="rId8"/>
  </sheets>
  <definedNames>
    <definedName name="RETRIBUCION">'(A) LICENCIADOS-INGEN-ARQU'!$D$2:$F$2</definedName>
  </definedNames>
  <calcPr calcId="152511"/>
</workbook>
</file>

<file path=xl/calcChain.xml><?xml version="1.0" encoding="utf-8"?>
<calcChain xmlns="http://schemas.openxmlformats.org/spreadsheetml/2006/main">
  <c r="B33" i="3" l="1"/>
  <c r="C23" i="3"/>
  <c r="C22" i="3"/>
  <c r="C13" i="3"/>
  <c r="B13" i="3"/>
  <c r="C11" i="3"/>
  <c r="I20" i="3"/>
  <c r="I34" i="3"/>
  <c r="I8" i="3"/>
  <c r="I21" i="3" l="1"/>
  <c r="B5" i="3" s="1"/>
  <c r="B22" i="4" s="1"/>
  <c r="B36" i="3"/>
  <c r="B4" i="3" s="1"/>
  <c r="B4" i="5" s="1"/>
  <c r="C26" i="3"/>
  <c r="C3" i="3" s="1"/>
  <c r="G4" i="1" s="1"/>
  <c r="C16" i="3"/>
  <c r="C2" i="3" s="1"/>
  <c r="G4" i="7" s="1"/>
  <c r="C20" i="3"/>
  <c r="C12" i="8"/>
  <c r="C13" i="8"/>
  <c r="C14" i="8"/>
  <c r="C15" i="8"/>
  <c r="C16" i="8"/>
  <c r="C17" i="8"/>
  <c r="C18" i="8"/>
  <c r="C19" i="8"/>
  <c r="C20" i="8"/>
  <c r="C21" i="8"/>
  <c r="C22" i="8"/>
  <c r="C23" i="8"/>
  <c r="C24" i="8"/>
  <c r="C25" i="8"/>
  <c r="C26" i="8"/>
  <c r="C27" i="8"/>
  <c r="C28" i="8"/>
  <c r="C29" i="8"/>
  <c r="C30" i="8"/>
  <c r="C31" i="8"/>
  <c r="C32" i="8"/>
  <c r="C33" i="8"/>
  <c r="C34" i="8"/>
  <c r="C35" i="8"/>
  <c r="C36" i="8"/>
  <c r="C37" i="8"/>
  <c r="C38" i="8"/>
  <c r="C39" i="8"/>
  <c r="C40" i="8"/>
  <c r="C41" i="8"/>
  <c r="C42" i="8"/>
  <c r="C6" i="8"/>
  <c r="C7" i="8"/>
  <c r="C8" i="8"/>
  <c r="C9" i="8"/>
  <c r="C10" i="8"/>
  <c r="C11" i="8"/>
  <c r="C5" i="8"/>
  <c r="C4" i="8"/>
  <c r="C5" i="2"/>
  <c r="C6" i="2"/>
  <c r="C7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41" i="2"/>
  <c r="C42" i="2"/>
  <c r="C4" i="2"/>
  <c r="C7" i="4"/>
  <c r="C8" i="4"/>
  <c r="C9" i="4"/>
  <c r="C10" i="4"/>
  <c r="C11" i="4"/>
  <c r="C12" i="4"/>
  <c r="C13" i="4"/>
  <c r="C14" i="4"/>
  <c r="C15" i="4"/>
  <c r="C16" i="4"/>
  <c r="C17" i="4"/>
  <c r="C18" i="4"/>
  <c r="C19" i="4"/>
  <c r="C20" i="4"/>
  <c r="C21" i="4"/>
  <c r="C22" i="4"/>
  <c r="C23" i="4"/>
  <c r="C24" i="4"/>
  <c r="C25" i="4"/>
  <c r="C26" i="4"/>
  <c r="C27" i="4"/>
  <c r="C28" i="4"/>
  <c r="C29" i="4"/>
  <c r="C30" i="4"/>
  <c r="C31" i="4"/>
  <c r="C32" i="4"/>
  <c r="C33" i="4"/>
  <c r="C34" i="4"/>
  <c r="C35" i="4"/>
  <c r="C36" i="4"/>
  <c r="C37" i="4"/>
  <c r="C38" i="4"/>
  <c r="C39" i="4"/>
  <c r="C40" i="4"/>
  <c r="C41" i="4"/>
  <c r="C42" i="4"/>
  <c r="C5" i="4"/>
  <c r="C6" i="4"/>
  <c r="C4" i="4"/>
  <c r="C6" i="5"/>
  <c r="C7" i="5"/>
  <c r="C8" i="5"/>
  <c r="C9" i="5"/>
  <c r="C10" i="5"/>
  <c r="C11" i="5"/>
  <c r="C12" i="5"/>
  <c r="C13" i="5"/>
  <c r="C14" i="5"/>
  <c r="C15" i="5"/>
  <c r="C16" i="5"/>
  <c r="C17" i="5"/>
  <c r="C18" i="5"/>
  <c r="C19" i="5"/>
  <c r="C20" i="5"/>
  <c r="C21" i="5"/>
  <c r="C22" i="5"/>
  <c r="C23" i="5"/>
  <c r="C24" i="5"/>
  <c r="C25" i="5"/>
  <c r="C26" i="5"/>
  <c r="C27" i="5"/>
  <c r="C28" i="5"/>
  <c r="C29" i="5"/>
  <c r="C30" i="5"/>
  <c r="C31" i="5"/>
  <c r="C32" i="5"/>
  <c r="C33" i="5"/>
  <c r="C34" i="5"/>
  <c r="C35" i="5"/>
  <c r="C36" i="5"/>
  <c r="C37" i="5"/>
  <c r="C38" i="5"/>
  <c r="C39" i="5"/>
  <c r="C40" i="5"/>
  <c r="C41" i="5"/>
  <c r="C42" i="5"/>
  <c r="C43" i="5"/>
  <c r="C5" i="5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5" i="1"/>
  <c r="C9" i="7"/>
  <c r="C10" i="7"/>
  <c r="C11" i="7"/>
  <c r="C12" i="7"/>
  <c r="C13" i="7"/>
  <c r="C14" i="7"/>
  <c r="C15" i="7"/>
  <c r="C16" i="7"/>
  <c r="C17" i="7"/>
  <c r="C18" i="7"/>
  <c r="C19" i="7"/>
  <c r="C20" i="7"/>
  <c r="C21" i="7"/>
  <c r="C22" i="7"/>
  <c r="C23" i="7"/>
  <c r="C24" i="7"/>
  <c r="C25" i="7"/>
  <c r="C26" i="7"/>
  <c r="C27" i="7"/>
  <c r="C28" i="7"/>
  <c r="C29" i="7"/>
  <c r="C30" i="7"/>
  <c r="C31" i="7"/>
  <c r="C32" i="7"/>
  <c r="C33" i="7"/>
  <c r="C34" i="7"/>
  <c r="C35" i="7"/>
  <c r="C36" i="7"/>
  <c r="C37" i="7"/>
  <c r="C38" i="7"/>
  <c r="C39" i="7"/>
  <c r="C40" i="7"/>
  <c r="C41" i="7"/>
  <c r="C42" i="7"/>
  <c r="C43" i="7"/>
  <c r="C8" i="7"/>
  <c r="C7" i="7"/>
  <c r="C6" i="7"/>
  <c r="C5" i="7"/>
  <c r="B23" i="3"/>
  <c r="B26" i="4"/>
  <c r="D26" i="4" s="1"/>
  <c r="B35" i="4"/>
  <c r="E35" i="4" s="1"/>
  <c r="B15" i="4"/>
  <c r="E15" i="4" s="1"/>
  <c r="D22" i="4" l="1"/>
  <c r="B25" i="5"/>
  <c r="E25" i="5" s="1"/>
  <c r="B27" i="5"/>
  <c r="B23" i="5"/>
  <c r="D23" i="5" s="1"/>
  <c r="B40" i="5"/>
  <c r="E40" i="5" s="1"/>
  <c r="B43" i="5"/>
  <c r="E43" i="5" s="1"/>
  <c r="B24" i="5"/>
  <c r="D24" i="5" s="1"/>
  <c r="B21" i="5"/>
  <c r="E21" i="5" s="1"/>
  <c r="B12" i="5"/>
  <c r="E12" i="5" s="1"/>
  <c r="B31" i="5"/>
  <c r="D31" i="5" s="1"/>
  <c r="B9" i="5"/>
  <c r="B30" i="5"/>
  <c r="D30" i="5" s="1"/>
  <c r="B32" i="5"/>
  <c r="B42" i="5"/>
  <c r="E42" i="5" s="1"/>
  <c r="B22" i="5"/>
  <c r="B33" i="5"/>
  <c r="E4" i="5"/>
  <c r="B36" i="5"/>
  <c r="D36" i="5" s="1"/>
  <c r="D40" i="5"/>
  <c r="E36" i="5"/>
  <c r="E24" i="5"/>
  <c r="D22" i="5"/>
  <c r="D12" i="5"/>
  <c r="D43" i="5"/>
  <c r="D27" i="5"/>
  <c r="D25" i="5"/>
  <c r="C36" i="3"/>
  <c r="C4" i="3" s="1"/>
  <c r="G4" i="5" s="1"/>
  <c r="G22" i="5" s="1"/>
  <c r="G19" i="7"/>
  <c r="G39" i="7"/>
  <c r="G5" i="7"/>
  <c r="G32" i="7"/>
  <c r="G17" i="7"/>
  <c r="G7" i="7"/>
  <c r="G20" i="7"/>
  <c r="G40" i="7"/>
  <c r="G25" i="7"/>
  <c r="G6" i="7"/>
  <c r="H4" i="7"/>
  <c r="G28" i="7"/>
  <c r="G13" i="7"/>
  <c r="G33" i="7"/>
  <c r="G10" i="7"/>
  <c r="G36" i="7"/>
  <c r="G21" i="7"/>
  <c r="G41" i="7"/>
  <c r="G14" i="7"/>
  <c r="G34" i="7"/>
  <c r="G37" i="7"/>
  <c r="G29" i="7"/>
  <c r="I29" i="7" s="1"/>
  <c r="G8" i="7"/>
  <c r="G22" i="7"/>
  <c r="I22" i="7" s="1"/>
  <c r="G42" i="7"/>
  <c r="G11" i="7"/>
  <c r="H11" i="7" s="1"/>
  <c r="G12" i="7"/>
  <c r="G30" i="7"/>
  <c r="I30" i="7" s="1"/>
  <c r="G15" i="7"/>
  <c r="G35" i="7"/>
  <c r="I35" i="7" s="1"/>
  <c r="G26" i="7"/>
  <c r="G18" i="7"/>
  <c r="I18" i="7" s="1"/>
  <c r="G38" i="7"/>
  <c r="G23" i="7"/>
  <c r="I23" i="7" s="1"/>
  <c r="G43" i="7"/>
  <c r="G16" i="7"/>
  <c r="I16" i="7" s="1"/>
  <c r="I4" i="7"/>
  <c r="G31" i="7"/>
  <c r="G9" i="7"/>
  <c r="G24" i="7"/>
  <c r="I24" i="7" s="1"/>
  <c r="G27" i="7"/>
  <c r="G9" i="1"/>
  <c r="G5" i="1"/>
  <c r="G36" i="1"/>
  <c r="G26" i="1"/>
  <c r="G16" i="1"/>
  <c r="H16" i="1" s="1"/>
  <c r="G20" i="1"/>
  <c r="G43" i="1"/>
  <c r="G23" i="1"/>
  <c r="G33" i="1"/>
  <c r="G42" i="1"/>
  <c r="I42" i="1" s="1"/>
  <c r="H29" i="7"/>
  <c r="H22" i="7"/>
  <c r="I11" i="7"/>
  <c r="H30" i="7"/>
  <c r="H35" i="7"/>
  <c r="H18" i="7"/>
  <c r="H23" i="7"/>
  <c r="H16" i="7"/>
  <c r="H24" i="7"/>
  <c r="B25" i="4"/>
  <c r="E25" i="4" s="1"/>
  <c r="B10" i="4"/>
  <c r="E26" i="4"/>
  <c r="B34" i="4"/>
  <c r="E34" i="4" s="1"/>
  <c r="B4" i="4"/>
  <c r="E4" i="4" s="1"/>
  <c r="B37" i="4"/>
  <c r="E37" i="4" s="1"/>
  <c r="B36" i="4"/>
  <c r="E36" i="4" s="1"/>
  <c r="D37" i="4"/>
  <c r="E22" i="5"/>
  <c r="G23" i="5"/>
  <c r="G19" i="5"/>
  <c r="I4" i="5"/>
  <c r="G31" i="5"/>
  <c r="G27" i="5"/>
  <c r="G43" i="5"/>
  <c r="G36" i="5"/>
  <c r="G6" i="5"/>
  <c r="G40" i="5"/>
  <c r="G11" i="5"/>
  <c r="G34" i="5"/>
  <c r="G11" i="1"/>
  <c r="G35" i="1"/>
  <c r="G17" i="1"/>
  <c r="G24" i="1"/>
  <c r="H4" i="1"/>
  <c r="G37" i="1"/>
  <c r="G27" i="1"/>
  <c r="G14" i="1"/>
  <c r="G32" i="1"/>
  <c r="G6" i="1"/>
  <c r="G21" i="1"/>
  <c r="G19" i="1"/>
  <c r="G22" i="1"/>
  <c r="G40" i="1"/>
  <c r="G8" i="1"/>
  <c r="G13" i="1"/>
  <c r="G12" i="1"/>
  <c r="G30" i="1"/>
  <c r="G7" i="1"/>
  <c r="G39" i="1"/>
  <c r="G29" i="1"/>
  <c r="D34" i="4"/>
  <c r="I35" i="3"/>
  <c r="G34" i="1"/>
  <c r="G25" i="1"/>
  <c r="I4" i="1"/>
  <c r="G15" i="1"/>
  <c r="G10" i="1"/>
  <c r="G18" i="1"/>
  <c r="G41" i="1"/>
  <c r="G28" i="1"/>
  <c r="G31" i="1"/>
  <c r="G38" i="1"/>
  <c r="E22" i="4"/>
  <c r="D9" i="5"/>
  <c r="E9" i="5"/>
  <c r="E31" i="5"/>
  <c r="D15" i="4"/>
  <c r="D35" i="4"/>
  <c r="E27" i="5"/>
  <c r="B39" i="5"/>
  <c r="B38" i="5"/>
  <c r="B16" i="5"/>
  <c r="B10" i="5"/>
  <c r="B5" i="5"/>
  <c r="B34" i="5"/>
  <c r="B19" i="5"/>
  <c r="B26" i="5"/>
  <c r="B6" i="5"/>
  <c r="B20" i="5"/>
  <c r="B8" i="5"/>
  <c r="B29" i="5"/>
  <c r="B35" i="5"/>
  <c r="B11" i="5"/>
  <c r="B15" i="5"/>
  <c r="B17" i="5"/>
  <c r="B18" i="5"/>
  <c r="B37" i="5"/>
  <c r="B13" i="5"/>
  <c r="B28" i="5"/>
  <c r="B41" i="5"/>
  <c r="B14" i="5"/>
  <c r="D4" i="5"/>
  <c r="B7" i="5"/>
  <c r="B30" i="4"/>
  <c r="B24" i="4"/>
  <c r="B31" i="4"/>
  <c r="B11" i="4"/>
  <c r="B8" i="4"/>
  <c r="B38" i="4"/>
  <c r="B28" i="4"/>
  <c r="B42" i="4"/>
  <c r="B16" i="4"/>
  <c r="B12" i="4"/>
  <c r="B19" i="4"/>
  <c r="B5" i="4"/>
  <c r="B17" i="4"/>
  <c r="B20" i="4"/>
  <c r="B18" i="4"/>
  <c r="B40" i="4"/>
  <c r="B3" i="4"/>
  <c r="B21" i="4"/>
  <c r="B14" i="4"/>
  <c r="B9" i="4"/>
  <c r="B6" i="4"/>
  <c r="B32" i="4"/>
  <c r="B13" i="4"/>
  <c r="B33" i="4"/>
  <c r="B27" i="4"/>
  <c r="B41" i="4"/>
  <c r="B7" i="4"/>
  <c r="B39" i="4"/>
  <c r="B23" i="4"/>
  <c r="B29" i="4"/>
  <c r="B20" i="3"/>
  <c r="B26" i="3" s="1"/>
  <c r="B3" i="3" s="1"/>
  <c r="B4" i="1" s="1"/>
  <c r="B16" i="3"/>
  <c r="B2" i="3" s="1"/>
  <c r="B4" i="7" s="1"/>
  <c r="I9" i="3"/>
  <c r="B6" i="3" s="1"/>
  <c r="B3" i="2" s="1"/>
  <c r="E23" i="5" l="1"/>
  <c r="E30" i="5"/>
  <c r="D42" i="5"/>
  <c r="D21" i="5"/>
  <c r="E33" i="5"/>
  <c r="D33" i="5"/>
  <c r="E32" i="5"/>
  <c r="D32" i="5"/>
  <c r="H42" i="1"/>
  <c r="G7" i="5"/>
  <c r="H7" i="5" s="1"/>
  <c r="H4" i="5"/>
  <c r="G5" i="5"/>
  <c r="H5" i="5" s="1"/>
  <c r="G10" i="5"/>
  <c r="I10" i="5" s="1"/>
  <c r="G39" i="5"/>
  <c r="I39" i="5" s="1"/>
  <c r="G24" i="5"/>
  <c r="H24" i="5" s="1"/>
  <c r="G29" i="5"/>
  <c r="I29" i="5" s="1"/>
  <c r="G33" i="5"/>
  <c r="H33" i="5" s="1"/>
  <c r="G17" i="5"/>
  <c r="I17" i="5" s="1"/>
  <c r="G21" i="5"/>
  <c r="I21" i="5" s="1"/>
  <c r="G25" i="5"/>
  <c r="I25" i="5" s="1"/>
  <c r="G9" i="5"/>
  <c r="H9" i="5" s="1"/>
  <c r="G13" i="5"/>
  <c r="I13" i="5" s="1"/>
  <c r="G38" i="5"/>
  <c r="I38" i="5" s="1"/>
  <c r="G42" i="5"/>
  <c r="I42" i="5" s="1"/>
  <c r="G15" i="5"/>
  <c r="I15" i="5" s="1"/>
  <c r="G8" i="5"/>
  <c r="H8" i="5" s="1"/>
  <c r="G12" i="5"/>
  <c r="H12" i="5" s="1"/>
  <c r="G37" i="5"/>
  <c r="I37" i="5" s="1"/>
  <c r="G41" i="5"/>
  <c r="H41" i="5" s="1"/>
  <c r="G14" i="5"/>
  <c r="H14" i="5" s="1"/>
  <c r="G26" i="5"/>
  <c r="I26" i="5" s="1"/>
  <c r="G28" i="5"/>
  <c r="H28" i="5" s="1"/>
  <c r="G30" i="5"/>
  <c r="H30" i="5" s="1"/>
  <c r="G32" i="5"/>
  <c r="H32" i="5" s="1"/>
  <c r="G35" i="5"/>
  <c r="I35" i="5" s="1"/>
  <c r="G16" i="5"/>
  <c r="H16" i="5" s="1"/>
  <c r="G18" i="5"/>
  <c r="I18" i="5" s="1"/>
  <c r="G20" i="5"/>
  <c r="H20" i="5" s="1"/>
  <c r="I27" i="7"/>
  <c r="H27" i="7"/>
  <c r="I9" i="7"/>
  <c r="H9" i="7"/>
  <c r="I43" i="7"/>
  <c r="H43" i="7"/>
  <c r="I38" i="7"/>
  <c r="H38" i="7"/>
  <c r="H26" i="7"/>
  <c r="I26" i="7"/>
  <c r="I15" i="7"/>
  <c r="H15" i="7"/>
  <c r="H12" i="7"/>
  <c r="I12" i="7"/>
  <c r="I42" i="7"/>
  <c r="H42" i="7"/>
  <c r="H8" i="7"/>
  <c r="I8" i="7"/>
  <c r="H37" i="7"/>
  <c r="I37" i="7"/>
  <c r="H14" i="7"/>
  <c r="I14" i="7"/>
  <c r="H21" i="7"/>
  <c r="I21" i="7"/>
  <c r="I10" i="7"/>
  <c r="H10" i="7"/>
  <c r="H13" i="7"/>
  <c r="I13" i="7"/>
  <c r="H25" i="7"/>
  <c r="I25" i="7"/>
  <c r="H20" i="7"/>
  <c r="I20" i="7"/>
  <c r="H17" i="7"/>
  <c r="I17" i="7"/>
  <c r="I5" i="7"/>
  <c r="H5" i="7"/>
  <c r="H19" i="7"/>
  <c r="I19" i="7"/>
  <c r="I31" i="7"/>
  <c r="H31" i="7"/>
  <c r="H34" i="7"/>
  <c r="I34" i="7"/>
  <c r="H41" i="7"/>
  <c r="I41" i="7"/>
  <c r="H36" i="7"/>
  <c r="I36" i="7"/>
  <c r="H33" i="7"/>
  <c r="I33" i="7"/>
  <c r="H28" i="7"/>
  <c r="I28" i="7"/>
  <c r="I6" i="7"/>
  <c r="H6" i="7"/>
  <c r="H40" i="7"/>
  <c r="I40" i="7"/>
  <c r="I7" i="7"/>
  <c r="H7" i="7"/>
  <c r="H32" i="7"/>
  <c r="I32" i="7"/>
  <c r="H39" i="7"/>
  <c r="I39" i="7"/>
  <c r="I33" i="1"/>
  <c r="H33" i="1"/>
  <c r="I43" i="1"/>
  <c r="H43" i="1"/>
  <c r="H36" i="1"/>
  <c r="I36" i="1"/>
  <c r="H9" i="1"/>
  <c r="I9" i="1"/>
  <c r="I16" i="1"/>
  <c r="I23" i="1"/>
  <c r="H23" i="1"/>
  <c r="H20" i="1"/>
  <c r="I20" i="1"/>
  <c r="H26" i="1"/>
  <c r="I26" i="1"/>
  <c r="I5" i="1"/>
  <c r="H5" i="1"/>
  <c r="D36" i="4"/>
  <c r="D4" i="4"/>
  <c r="D25" i="4"/>
  <c r="D10" i="4"/>
  <c r="E10" i="4"/>
  <c r="D4" i="7"/>
  <c r="B12" i="7"/>
  <c r="B32" i="7"/>
  <c r="B28" i="7"/>
  <c r="B34" i="7"/>
  <c r="B23" i="7"/>
  <c r="B18" i="7"/>
  <c r="B8" i="7"/>
  <c r="B20" i="7"/>
  <c r="B22" i="7"/>
  <c r="B30" i="7"/>
  <c r="B10" i="7"/>
  <c r="B7" i="7"/>
  <c r="B16" i="7"/>
  <c r="B21" i="7"/>
  <c r="B43" i="7"/>
  <c r="B42" i="7"/>
  <c r="B5" i="7"/>
  <c r="B40" i="7"/>
  <c r="B14" i="7"/>
  <c r="B17" i="7"/>
  <c r="B36" i="7"/>
  <c r="B6" i="7"/>
  <c r="E4" i="7"/>
  <c r="B19" i="7"/>
  <c r="B31" i="7"/>
  <c r="B35" i="7"/>
  <c r="B37" i="7"/>
  <c r="B9" i="7"/>
  <c r="B39" i="7"/>
  <c r="B33" i="7"/>
  <c r="B26" i="7"/>
  <c r="B25" i="7"/>
  <c r="B27" i="7"/>
  <c r="B41" i="7"/>
  <c r="B15" i="7"/>
  <c r="B29" i="7"/>
  <c r="B11" i="7"/>
  <c r="B24" i="7"/>
  <c r="B13" i="7"/>
  <c r="B38" i="7"/>
  <c r="D29" i="4"/>
  <c r="E29" i="4"/>
  <c r="E39" i="4"/>
  <c r="D39" i="4"/>
  <c r="D41" i="4"/>
  <c r="E41" i="4"/>
  <c r="D33" i="4"/>
  <c r="E33" i="4"/>
  <c r="D32" i="4"/>
  <c r="E32" i="4"/>
  <c r="E9" i="4"/>
  <c r="D9" i="4"/>
  <c r="D21" i="4"/>
  <c r="E21" i="4"/>
  <c r="D40" i="4"/>
  <c r="E40" i="4"/>
  <c r="D20" i="4"/>
  <c r="E20" i="4"/>
  <c r="D5" i="4"/>
  <c r="E5" i="4"/>
  <c r="D12" i="4"/>
  <c r="E12" i="4"/>
  <c r="D42" i="4"/>
  <c r="E42" i="4"/>
  <c r="D38" i="4"/>
  <c r="E38" i="4"/>
  <c r="D11" i="4"/>
  <c r="E11" i="4"/>
  <c r="D24" i="4"/>
  <c r="E24" i="4"/>
  <c r="D7" i="5"/>
  <c r="E7" i="5"/>
  <c r="E14" i="5"/>
  <c r="D14" i="5"/>
  <c r="E28" i="5"/>
  <c r="D28" i="5"/>
  <c r="D37" i="5"/>
  <c r="E37" i="5"/>
  <c r="D17" i="5"/>
  <c r="E17" i="5"/>
  <c r="E11" i="5"/>
  <c r="D11" i="5"/>
  <c r="D29" i="5"/>
  <c r="E29" i="5"/>
  <c r="D20" i="5"/>
  <c r="E20" i="5"/>
  <c r="E26" i="5"/>
  <c r="D26" i="5"/>
  <c r="E34" i="5"/>
  <c r="D34" i="5"/>
  <c r="E10" i="5"/>
  <c r="D10" i="5"/>
  <c r="E38" i="5"/>
  <c r="D38" i="5"/>
  <c r="H38" i="1"/>
  <c r="I38" i="1"/>
  <c r="H28" i="1"/>
  <c r="I28" i="1"/>
  <c r="H18" i="1"/>
  <c r="I18" i="1"/>
  <c r="I15" i="1"/>
  <c r="H15" i="1"/>
  <c r="I25" i="1"/>
  <c r="H25" i="1"/>
  <c r="B3" i="8"/>
  <c r="B7" i="3"/>
  <c r="I39" i="1"/>
  <c r="H39" i="1"/>
  <c r="H30" i="1"/>
  <c r="I30" i="1"/>
  <c r="I13" i="1"/>
  <c r="H13" i="1"/>
  <c r="H40" i="1"/>
  <c r="I40" i="1"/>
  <c r="I19" i="1"/>
  <c r="H19" i="1"/>
  <c r="I6" i="1"/>
  <c r="H6" i="1"/>
  <c r="H14" i="1"/>
  <c r="I14" i="1"/>
  <c r="I37" i="1"/>
  <c r="H37" i="1"/>
  <c r="H24" i="1"/>
  <c r="I24" i="1"/>
  <c r="I35" i="1"/>
  <c r="H35" i="1"/>
  <c r="I34" i="5"/>
  <c r="H34" i="5"/>
  <c r="I7" i="5"/>
  <c r="H11" i="5"/>
  <c r="I11" i="5"/>
  <c r="I40" i="5"/>
  <c r="H40" i="5"/>
  <c r="I5" i="5"/>
  <c r="I6" i="5"/>
  <c r="H6" i="5"/>
  <c r="H10" i="5"/>
  <c r="I36" i="5"/>
  <c r="H36" i="5"/>
  <c r="H39" i="5"/>
  <c r="H43" i="5"/>
  <c r="I43" i="5"/>
  <c r="I24" i="5"/>
  <c r="H27" i="5"/>
  <c r="I27" i="5"/>
  <c r="H29" i="5"/>
  <c r="H31" i="5"/>
  <c r="I31" i="5"/>
  <c r="I33" i="5"/>
  <c r="H17" i="5"/>
  <c r="H19" i="5"/>
  <c r="I19" i="5"/>
  <c r="H21" i="5"/>
  <c r="H23" i="5"/>
  <c r="I23" i="5"/>
  <c r="B34" i="2"/>
  <c r="B42" i="2"/>
  <c r="B29" i="2"/>
  <c r="B7" i="2"/>
  <c r="B15" i="2"/>
  <c r="B14" i="2"/>
  <c r="B22" i="2"/>
  <c r="B20" i="2"/>
  <c r="B4" i="2"/>
  <c r="B5" i="2"/>
  <c r="B27" i="2"/>
  <c r="B24" i="2"/>
  <c r="B12" i="2"/>
  <c r="B25" i="2"/>
  <c r="B37" i="2"/>
  <c r="B19" i="2"/>
  <c r="B32" i="2"/>
  <c r="B39" i="2"/>
  <c r="B16" i="2"/>
  <c r="B8" i="2"/>
  <c r="B40" i="2"/>
  <c r="B21" i="2"/>
  <c r="B13" i="2"/>
  <c r="B9" i="2"/>
  <c r="B11" i="2"/>
  <c r="D3" i="2"/>
  <c r="B36" i="2"/>
  <c r="B28" i="2"/>
  <c r="B17" i="2"/>
  <c r="B23" i="2"/>
  <c r="B38" i="2"/>
  <c r="B26" i="2"/>
  <c r="E3" i="2"/>
  <c r="B33" i="2"/>
  <c r="B35" i="2"/>
  <c r="B10" i="2"/>
  <c r="B31" i="2"/>
  <c r="B41" i="2"/>
  <c r="B30" i="2"/>
  <c r="B18" i="2"/>
  <c r="B6" i="2"/>
  <c r="B37" i="1"/>
  <c r="B36" i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6" i="1"/>
  <c r="B14" i="1"/>
  <c r="B12" i="1"/>
  <c r="B10" i="1"/>
  <c r="B8" i="1"/>
  <c r="B6" i="1"/>
  <c r="D4" i="1"/>
  <c r="B43" i="1"/>
  <c r="B41" i="1"/>
  <c r="B39" i="1"/>
  <c r="B17" i="1"/>
  <c r="B13" i="1"/>
  <c r="B9" i="1"/>
  <c r="E4" i="1"/>
  <c r="B42" i="1"/>
  <c r="B38" i="1"/>
  <c r="B11" i="1"/>
  <c r="B5" i="1"/>
  <c r="B15" i="1"/>
  <c r="B7" i="1"/>
  <c r="B40" i="1"/>
  <c r="D23" i="4"/>
  <c r="E23" i="4"/>
  <c r="E7" i="4"/>
  <c r="D7" i="4"/>
  <c r="E27" i="4"/>
  <c r="D27" i="4"/>
  <c r="E13" i="4"/>
  <c r="D13" i="4"/>
  <c r="E6" i="4"/>
  <c r="D6" i="4"/>
  <c r="D14" i="4"/>
  <c r="E14" i="4"/>
  <c r="E3" i="4"/>
  <c r="D3" i="4"/>
  <c r="E18" i="4"/>
  <c r="D18" i="4"/>
  <c r="D17" i="4"/>
  <c r="E17" i="4"/>
  <c r="D19" i="4"/>
  <c r="E19" i="4"/>
  <c r="D16" i="4"/>
  <c r="E16" i="4"/>
  <c r="E28" i="4"/>
  <c r="D28" i="4"/>
  <c r="E8" i="4"/>
  <c r="D8" i="4"/>
  <c r="E31" i="4"/>
  <c r="D31" i="4"/>
  <c r="D30" i="4"/>
  <c r="E30" i="4"/>
  <c r="E41" i="5"/>
  <c r="D41" i="5"/>
  <c r="E13" i="5"/>
  <c r="D13" i="5"/>
  <c r="E18" i="5"/>
  <c r="D18" i="5"/>
  <c r="E15" i="5"/>
  <c r="D15" i="5"/>
  <c r="E35" i="5"/>
  <c r="D35" i="5"/>
  <c r="D8" i="5"/>
  <c r="E8" i="5"/>
  <c r="E6" i="5"/>
  <c r="D6" i="5"/>
  <c r="E19" i="5"/>
  <c r="D19" i="5"/>
  <c r="D5" i="5"/>
  <c r="E5" i="5"/>
  <c r="E16" i="5"/>
  <c r="D16" i="5"/>
  <c r="E39" i="5"/>
  <c r="D39" i="5"/>
  <c r="I31" i="1"/>
  <c r="H31" i="1"/>
  <c r="I41" i="1"/>
  <c r="H41" i="1"/>
  <c r="H10" i="1"/>
  <c r="I10" i="1"/>
  <c r="H34" i="1"/>
  <c r="I34" i="1"/>
  <c r="I29" i="1"/>
  <c r="H29" i="1"/>
  <c r="I7" i="1"/>
  <c r="H7" i="1"/>
  <c r="I12" i="1"/>
  <c r="H12" i="1"/>
  <c r="H8" i="1"/>
  <c r="I8" i="1"/>
  <c r="H22" i="1"/>
  <c r="I22" i="1"/>
  <c r="I21" i="1"/>
  <c r="H21" i="1"/>
  <c r="H32" i="1"/>
  <c r="I32" i="1"/>
  <c r="I27" i="1"/>
  <c r="H27" i="1"/>
  <c r="I17" i="1"/>
  <c r="H17" i="1"/>
  <c r="H11" i="1"/>
  <c r="I11" i="1"/>
  <c r="H25" i="5"/>
  <c r="I9" i="5"/>
  <c r="H38" i="5"/>
  <c r="H42" i="5"/>
  <c r="H15" i="5"/>
  <c r="I12" i="5"/>
  <c r="H37" i="5"/>
  <c r="I41" i="5"/>
  <c r="H26" i="5"/>
  <c r="I28" i="5"/>
  <c r="I30" i="5"/>
  <c r="H35" i="5"/>
  <c r="I16" i="5"/>
  <c r="H18" i="5"/>
  <c r="I22" i="5"/>
  <c r="H22" i="5"/>
  <c r="I20" i="5" l="1"/>
  <c r="I32" i="5"/>
  <c r="I14" i="5"/>
  <c r="I8" i="5"/>
  <c r="H13" i="5"/>
  <c r="D40" i="1"/>
  <c r="E40" i="1"/>
  <c r="E15" i="1"/>
  <c r="D15" i="1"/>
  <c r="E11" i="1"/>
  <c r="D11" i="1"/>
  <c r="D42" i="1"/>
  <c r="E42" i="1"/>
  <c r="E9" i="1"/>
  <c r="D9" i="1"/>
  <c r="E17" i="1"/>
  <c r="D17" i="1"/>
  <c r="E41" i="1"/>
  <c r="D41" i="1"/>
  <c r="D8" i="1"/>
  <c r="E8" i="1"/>
  <c r="D12" i="1"/>
  <c r="E12" i="1"/>
  <c r="D16" i="1"/>
  <c r="E16" i="1"/>
  <c r="D19" i="1"/>
  <c r="E19" i="1"/>
  <c r="D21" i="1"/>
  <c r="E21" i="1"/>
  <c r="D23" i="1"/>
  <c r="E23" i="1"/>
  <c r="E25" i="1"/>
  <c r="D25" i="1"/>
  <c r="D27" i="1"/>
  <c r="E27" i="1"/>
  <c r="D29" i="1"/>
  <c r="E29" i="1"/>
  <c r="D31" i="1"/>
  <c r="E31" i="1"/>
  <c r="D33" i="1"/>
  <c r="E33" i="1"/>
  <c r="E35" i="1"/>
  <c r="D35" i="1"/>
  <c r="D37" i="1"/>
  <c r="E37" i="1"/>
  <c r="D18" i="2"/>
  <c r="E18" i="2"/>
  <c r="D41" i="2"/>
  <c r="E41" i="2"/>
  <c r="D10" i="2"/>
  <c r="E10" i="2"/>
  <c r="D33" i="2"/>
  <c r="E33" i="2"/>
  <c r="E26" i="2"/>
  <c r="D26" i="2"/>
  <c r="D23" i="2"/>
  <c r="E23" i="2"/>
  <c r="D28" i="2"/>
  <c r="E28" i="2"/>
  <c r="D9" i="2"/>
  <c r="E9" i="2"/>
  <c r="E21" i="2"/>
  <c r="D21" i="2"/>
  <c r="D8" i="2"/>
  <c r="E8" i="2"/>
  <c r="D39" i="2"/>
  <c r="E39" i="2"/>
  <c r="E19" i="2"/>
  <c r="D19" i="2"/>
  <c r="D25" i="2"/>
  <c r="E25" i="2"/>
  <c r="E24" i="2"/>
  <c r="D24" i="2"/>
  <c r="E5" i="2"/>
  <c r="D5" i="2"/>
  <c r="D20" i="2"/>
  <c r="E20" i="2"/>
  <c r="E14" i="2"/>
  <c r="D14" i="2"/>
  <c r="E7" i="2"/>
  <c r="D7" i="2"/>
  <c r="E42" i="2"/>
  <c r="D42" i="2"/>
  <c r="E38" i="7"/>
  <c r="D38" i="7"/>
  <c r="D24" i="7"/>
  <c r="E24" i="7"/>
  <c r="E29" i="7"/>
  <c r="D29" i="7"/>
  <c r="D41" i="7"/>
  <c r="E41" i="7"/>
  <c r="E25" i="7"/>
  <c r="D25" i="7"/>
  <c r="E33" i="7"/>
  <c r="D33" i="7"/>
  <c r="D9" i="7"/>
  <c r="E9" i="7"/>
  <c r="D35" i="7"/>
  <c r="E35" i="7"/>
  <c r="D19" i="7"/>
  <c r="E19" i="7"/>
  <c r="E6" i="7"/>
  <c r="D6" i="7"/>
  <c r="D17" i="7"/>
  <c r="E17" i="7"/>
  <c r="D40" i="7"/>
  <c r="E40" i="7"/>
  <c r="E42" i="7"/>
  <c r="D42" i="7"/>
  <c r="E21" i="7"/>
  <c r="D21" i="7"/>
  <c r="E7" i="7"/>
  <c r="D7" i="7"/>
  <c r="E30" i="7"/>
  <c r="D30" i="7"/>
  <c r="D20" i="7"/>
  <c r="E20" i="7"/>
  <c r="E18" i="7"/>
  <c r="D18" i="7"/>
  <c r="D34" i="7"/>
  <c r="E34" i="7"/>
  <c r="D32" i="7"/>
  <c r="E32" i="7"/>
  <c r="E7" i="1"/>
  <c r="D7" i="1"/>
  <c r="E5" i="1"/>
  <c r="D5" i="1"/>
  <c r="E38" i="1"/>
  <c r="D38" i="1"/>
  <c r="E13" i="1"/>
  <c r="D13" i="1"/>
  <c r="D39" i="1"/>
  <c r="E39" i="1"/>
  <c r="E43" i="1"/>
  <c r="D43" i="1"/>
  <c r="D6" i="1"/>
  <c r="E6" i="1"/>
  <c r="E10" i="1"/>
  <c r="D10" i="1"/>
  <c r="E14" i="1"/>
  <c r="D14" i="1"/>
  <c r="E18" i="1"/>
  <c r="D18" i="1"/>
  <c r="E20" i="1"/>
  <c r="D20" i="1"/>
  <c r="E22" i="1"/>
  <c r="D22" i="1"/>
  <c r="E24" i="1"/>
  <c r="D24" i="1"/>
  <c r="E26" i="1"/>
  <c r="D26" i="1"/>
  <c r="E28" i="1"/>
  <c r="D28" i="1"/>
  <c r="D30" i="1"/>
  <c r="E30" i="1"/>
  <c r="E32" i="1"/>
  <c r="D32" i="1"/>
  <c r="E34" i="1"/>
  <c r="D34" i="1"/>
  <c r="E36" i="1"/>
  <c r="D36" i="1"/>
  <c r="E6" i="2"/>
  <c r="D6" i="2"/>
  <c r="E30" i="2"/>
  <c r="D30" i="2"/>
  <c r="D31" i="2"/>
  <c r="E31" i="2"/>
  <c r="D35" i="2"/>
  <c r="E35" i="2"/>
  <c r="E38" i="2"/>
  <c r="D38" i="2"/>
  <c r="E17" i="2"/>
  <c r="D17" i="2"/>
  <c r="E36" i="2"/>
  <c r="D36" i="2"/>
  <c r="E11" i="2"/>
  <c r="D11" i="2"/>
  <c r="E13" i="2"/>
  <c r="D13" i="2"/>
  <c r="E40" i="2"/>
  <c r="D40" i="2"/>
  <c r="D16" i="2"/>
  <c r="E16" i="2"/>
  <c r="E32" i="2"/>
  <c r="D32" i="2"/>
  <c r="D37" i="2"/>
  <c r="E37" i="2"/>
  <c r="E12" i="2"/>
  <c r="D12" i="2"/>
  <c r="E27" i="2"/>
  <c r="D27" i="2"/>
  <c r="E4" i="2"/>
  <c r="D4" i="2"/>
  <c r="D22" i="2"/>
  <c r="E22" i="2"/>
  <c r="D15" i="2"/>
  <c r="E15" i="2"/>
  <c r="E29" i="2"/>
  <c r="D29" i="2"/>
  <c r="D34" i="2"/>
  <c r="E34" i="2"/>
  <c r="B22" i="8"/>
  <c r="B12" i="8"/>
  <c r="B6" i="8"/>
  <c r="B13" i="8"/>
  <c r="B15" i="8"/>
  <c r="B27" i="8"/>
  <c r="B37" i="8"/>
  <c r="B31" i="8"/>
  <c r="B40" i="8"/>
  <c r="E3" i="8"/>
  <c r="B24" i="8"/>
  <c r="B36" i="8"/>
  <c r="B25" i="8"/>
  <c r="B7" i="8"/>
  <c r="B14" i="8"/>
  <c r="B26" i="8"/>
  <c r="B28" i="8"/>
  <c r="B35" i="8"/>
  <c r="B29" i="8"/>
  <c r="B11" i="8"/>
  <c r="B4" i="8"/>
  <c r="B30" i="8"/>
  <c r="B42" i="8"/>
  <c r="B9" i="8"/>
  <c r="B41" i="8"/>
  <c r="B10" i="8"/>
  <c r="B19" i="8"/>
  <c r="B16" i="8"/>
  <c r="B8" i="8"/>
  <c r="B34" i="8"/>
  <c r="B5" i="8"/>
  <c r="B23" i="8"/>
  <c r="B39" i="8"/>
  <c r="B33" i="8"/>
  <c r="B20" i="8"/>
  <c r="B21" i="8"/>
  <c r="B18" i="8"/>
  <c r="D3" i="8"/>
  <c r="B17" i="8"/>
  <c r="B38" i="8"/>
  <c r="B32" i="8"/>
  <c r="E13" i="7"/>
  <c r="D13" i="7"/>
  <c r="D11" i="7"/>
  <c r="E11" i="7"/>
  <c r="D15" i="7"/>
  <c r="E15" i="7"/>
  <c r="E27" i="7"/>
  <c r="D27" i="7"/>
  <c r="D26" i="7"/>
  <c r="E26" i="7"/>
  <c r="E39" i="7"/>
  <c r="D39" i="7"/>
  <c r="E37" i="7"/>
  <c r="D37" i="7"/>
  <c r="E31" i="7"/>
  <c r="D31" i="7"/>
  <c r="E36" i="7"/>
  <c r="D36" i="7"/>
  <c r="E14" i="7"/>
  <c r="D14" i="7"/>
  <c r="D5" i="7"/>
  <c r="E5" i="7"/>
  <c r="D43" i="7"/>
  <c r="E43" i="7"/>
  <c r="E16" i="7"/>
  <c r="D16" i="7"/>
  <c r="E10" i="7"/>
  <c r="D10" i="7"/>
  <c r="D22" i="7"/>
  <c r="E22" i="7"/>
  <c r="D8" i="7"/>
  <c r="E8" i="7"/>
  <c r="D23" i="7"/>
  <c r="E23" i="7"/>
  <c r="E28" i="7"/>
  <c r="D28" i="7"/>
  <c r="D12" i="7"/>
  <c r="E12" i="7"/>
  <c r="E32" i="8" l="1"/>
  <c r="D32" i="8"/>
  <c r="D17" i="8"/>
  <c r="E17" i="8"/>
  <c r="E18" i="8"/>
  <c r="D18" i="8"/>
  <c r="D20" i="8"/>
  <c r="E20" i="8"/>
  <c r="D39" i="8"/>
  <c r="E39" i="8"/>
  <c r="E5" i="8"/>
  <c r="D5" i="8"/>
  <c r="E8" i="8"/>
  <c r="D8" i="8"/>
  <c r="D19" i="8"/>
  <c r="E19" i="8"/>
  <c r="D41" i="8"/>
  <c r="E41" i="8"/>
  <c r="D42" i="8"/>
  <c r="E42" i="8"/>
  <c r="D4" i="8"/>
  <c r="E4" i="8"/>
  <c r="D29" i="8"/>
  <c r="E29" i="8"/>
  <c r="D28" i="8"/>
  <c r="E28" i="8"/>
  <c r="E14" i="8"/>
  <c r="D14" i="8"/>
  <c r="D25" i="8"/>
  <c r="E25" i="8"/>
  <c r="D24" i="8"/>
  <c r="E24" i="8"/>
  <c r="D40" i="8"/>
  <c r="E40" i="8"/>
  <c r="D37" i="8"/>
  <c r="E37" i="8"/>
  <c r="E15" i="8"/>
  <c r="D15" i="8"/>
  <c r="D6" i="8"/>
  <c r="E6" i="8"/>
  <c r="E22" i="8"/>
  <c r="D22" i="8"/>
  <c r="E38" i="8"/>
  <c r="D38" i="8"/>
  <c r="E21" i="8"/>
  <c r="D21" i="8"/>
  <c r="D33" i="8"/>
  <c r="E33" i="8"/>
  <c r="E23" i="8"/>
  <c r="D23" i="8"/>
  <c r="D34" i="8"/>
  <c r="E34" i="8"/>
  <c r="E16" i="8"/>
  <c r="D16" i="8"/>
  <c r="E10" i="8"/>
  <c r="D10" i="8"/>
  <c r="D9" i="8"/>
  <c r="E9" i="8"/>
  <c r="E30" i="8"/>
  <c r="D30" i="8"/>
  <c r="E11" i="8"/>
  <c r="D11" i="8"/>
  <c r="D35" i="8"/>
  <c r="E35" i="8"/>
  <c r="E26" i="8"/>
  <c r="D26" i="8"/>
  <c r="D7" i="8"/>
  <c r="E7" i="8"/>
  <c r="D36" i="8"/>
  <c r="E36" i="8"/>
  <c r="D31" i="8"/>
  <c r="E31" i="8"/>
  <c r="D27" i="8"/>
  <c r="E27" i="8"/>
  <c r="E13" i="8"/>
  <c r="D13" i="8"/>
  <c r="E12" i="8"/>
  <c r="D12" i="8"/>
</calcChain>
</file>

<file path=xl/sharedStrings.xml><?xml version="1.0" encoding="utf-8"?>
<sst xmlns="http://schemas.openxmlformats.org/spreadsheetml/2006/main" count="172" uniqueCount="67">
  <si>
    <t>HORAS DEDICACION SEMANALES</t>
  </si>
  <si>
    <t>LICENCIADO</t>
  </si>
  <si>
    <t>SALARIOS BRUTOS</t>
  </si>
  <si>
    <t>PORCENTAJES</t>
  </si>
  <si>
    <t>RETRIBUCION</t>
  </si>
  <si>
    <t>BRUTO</t>
  </si>
  <si>
    <t>AUXILIAR ADMINISTRATIVO</t>
  </si>
  <si>
    <t>SUELDO</t>
  </si>
  <si>
    <t>AUX. ADMINISTRATIVO</t>
  </si>
  <si>
    <t>P.P. EXTRAS</t>
  </si>
  <si>
    <t>INDEMNIZACION</t>
  </si>
  <si>
    <t>TOTAL,,,,,,,,,,,,,,</t>
  </si>
  <si>
    <t>DIPLOMADOS</t>
  </si>
  <si>
    <t>ESP TEC LABORATORIO</t>
  </si>
  <si>
    <t>ESP. TEC. LABORATORIO</t>
  </si>
  <si>
    <t>C. DESTINO (18)</t>
  </si>
  <si>
    <t>C. ESPECIFICO (28)</t>
  </si>
  <si>
    <t>C. DESTINO (14)</t>
  </si>
  <si>
    <t>C. ESPECIFICO (24)</t>
  </si>
  <si>
    <t>PP EXTRAS</t>
  </si>
  <si>
    <t>INDENIZACION</t>
  </si>
  <si>
    <t>€/MES (MÍNIMOS)</t>
  </si>
  <si>
    <t xml:space="preserve">LICENCIADO </t>
  </si>
  <si>
    <t>€/MES (MAXIMOS)</t>
  </si>
  <si>
    <t>€/MES (MÁXIMOS)</t>
  </si>
  <si>
    <t>C. DESTINO (27)</t>
  </si>
  <si>
    <t>C. ESPECIFICO</t>
  </si>
  <si>
    <t>DOCTOR</t>
  </si>
  <si>
    <t>DIPLOMADO</t>
  </si>
  <si>
    <t>€/MES (MINIMOS)</t>
  </si>
  <si>
    <t xml:space="preserve">DOCTOR </t>
  </si>
  <si>
    <t>C. DESTINO (29)</t>
  </si>
  <si>
    <t>MINIMOS</t>
  </si>
  <si>
    <t>MAXIMOS</t>
  </si>
  <si>
    <t>AUXILIAR DE SERVICIOS</t>
  </si>
  <si>
    <t>AUX. DE SERVICIOS</t>
  </si>
  <si>
    <t>TOPE MAXIMO</t>
  </si>
  <si>
    <t>C. ESPECIFICO (20)</t>
  </si>
  <si>
    <t>TOTAL (DOCTOR TC)</t>
  </si>
  <si>
    <t>TOTAL (PROF TITULAR TC)</t>
  </si>
  <si>
    <t>TOTAL (80% P. TITULAR TC)</t>
  </si>
  <si>
    <t>SUELDO (A)</t>
  </si>
  <si>
    <t>SUELDO (B)</t>
  </si>
  <si>
    <t>componente compensatorio</t>
  </si>
  <si>
    <r>
      <t xml:space="preserve">OBRA Y SERVICIO </t>
    </r>
    <r>
      <rPr>
        <b/>
        <sz val="10"/>
        <rFont val="Arial"/>
        <family val="2"/>
      </rPr>
      <t>T.C</t>
    </r>
    <r>
      <rPr>
        <sz val="10"/>
        <rFont val="Arial"/>
      </rPr>
      <t>. ADMIN</t>
    </r>
  </si>
  <si>
    <r>
      <t xml:space="preserve">OBRA Y SERVICIO </t>
    </r>
    <r>
      <rPr>
        <b/>
        <sz val="10"/>
        <rFont val="Arial"/>
        <family val="2"/>
      </rPr>
      <t>T.P</t>
    </r>
    <r>
      <rPr>
        <sz val="10"/>
        <rFont val="Arial"/>
      </rPr>
      <t>. ADMIN</t>
    </r>
  </si>
  <si>
    <r>
      <t xml:space="preserve">OBRA Y SERVICIO </t>
    </r>
    <r>
      <rPr>
        <b/>
        <sz val="10"/>
        <rFont val="Arial"/>
        <family val="2"/>
      </rPr>
      <t>T.C</t>
    </r>
    <r>
      <rPr>
        <sz val="10"/>
        <rFont val="Arial"/>
      </rPr>
      <t>. INVEST</t>
    </r>
  </si>
  <si>
    <r>
      <t xml:space="preserve">OBRA Y SERVICIO </t>
    </r>
    <r>
      <rPr>
        <b/>
        <sz val="10"/>
        <rFont val="Arial"/>
        <family val="2"/>
      </rPr>
      <t>T.P</t>
    </r>
    <r>
      <rPr>
        <sz val="10"/>
        <rFont val="Arial"/>
      </rPr>
      <t>. INVEST</t>
    </r>
  </si>
  <si>
    <t>INVESTIGACION</t>
  </si>
  <si>
    <t>ADMINISTRACIÓN</t>
  </si>
  <si>
    <t>PORCENTAJE DE SEGURIDAD SOCIAL, SEGÚN ACTIVIDAD</t>
  </si>
  <si>
    <t>TOPE MINIMO</t>
  </si>
  <si>
    <t>BASE MINIMA/HORA Tº PARCIAL GRUPO 1</t>
  </si>
  <si>
    <t>BASE MINIMA G1</t>
  </si>
  <si>
    <t>BASE MINIMA/HORA Tº PARCIAL GRUPO 2</t>
  </si>
  <si>
    <t>BASE MINIMA G2</t>
  </si>
  <si>
    <t>BASE MINIMA G3</t>
  </si>
  <si>
    <t>BASE MINIMA G4-11</t>
  </si>
  <si>
    <t>BASE MINIMA/HORA Tº PARCIAL GRUPO 4-11</t>
  </si>
  <si>
    <t>PORCENTAJES cotización SSSS</t>
  </si>
  <si>
    <t>OBRA Y SERVICIO T.C. ADMIN</t>
  </si>
  <si>
    <t>OBRA Y SERVICIO T.P. ADMIN</t>
  </si>
  <si>
    <t>OBRA Y SERVICIO T.C. INVEST</t>
  </si>
  <si>
    <t>OBRA Y SERVICIO T.P. INVEST</t>
  </si>
  <si>
    <t>12DIAS</t>
  </si>
  <si>
    <t>12 DIAS</t>
  </si>
  <si>
    <t>BASE MINIMA/HORA Tº PARCIAL GRUPO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</si>
</sst>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0"/>
      <name val="Arial"/>
    </font>
    <font>
      <sz val="10"/>
      <name val="Arial"/>
    </font>
    <font>
      <b/>
      <i/>
      <u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u/>
      <sz val="10"/>
      <name val="Arial"/>
      <family val="2"/>
    </font>
    <font>
      <sz val="8"/>
      <name val="Arial"/>
    </font>
    <font>
      <sz val="10"/>
      <color indexed="10"/>
      <name val="Arial"/>
    </font>
    <font>
      <sz val="11"/>
      <name val="Cambria"/>
      <family val="1"/>
      <scheme val="major"/>
    </font>
    <font>
      <b/>
      <sz val="11"/>
      <name val="Cambria"/>
      <family val="1"/>
      <scheme val="major"/>
    </font>
    <font>
      <b/>
      <i/>
      <sz val="11"/>
      <name val="Cambria"/>
      <family val="1"/>
      <scheme val="major"/>
    </font>
    <font>
      <b/>
      <sz val="11"/>
      <color rgb="FFFF0000"/>
      <name val="Cambria"/>
      <family val="1"/>
      <scheme val="major"/>
    </font>
    <font>
      <b/>
      <i/>
      <sz val="12"/>
      <name val="Cambria"/>
      <family val="1"/>
      <scheme val="major"/>
    </font>
    <font>
      <b/>
      <i/>
      <sz val="18"/>
      <name val="Cambria"/>
      <family val="1"/>
      <scheme val="major"/>
    </font>
    <font>
      <b/>
      <sz val="12"/>
      <name val="Cambria"/>
      <family val="1"/>
      <scheme val="major"/>
    </font>
    <font>
      <sz val="18"/>
      <name val="Cambria"/>
      <family val="1"/>
      <scheme val="major"/>
    </font>
  </fonts>
  <fills count="12">
    <fill>
      <patternFill patternType="none"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2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92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2" fontId="0" fillId="0" borderId="0" xfId="0" applyNumberFormat="1"/>
    <xf numFmtId="0" fontId="0" fillId="2" borderId="0" xfId="0" applyFill="1"/>
    <xf numFmtId="2" fontId="0" fillId="2" borderId="0" xfId="0" applyNumberFormat="1" applyFill="1"/>
    <xf numFmtId="0" fontId="0" fillId="2" borderId="1" xfId="0" applyFill="1" applyBorder="1"/>
    <xf numFmtId="2" fontId="0" fillId="2" borderId="1" xfId="0" applyNumberFormat="1" applyFill="1" applyBorder="1"/>
    <xf numFmtId="0" fontId="4" fillId="2" borderId="0" xfId="0" applyFont="1" applyFill="1"/>
    <xf numFmtId="2" fontId="4" fillId="2" borderId="0" xfId="0" applyNumberFormat="1" applyFont="1" applyFill="1"/>
    <xf numFmtId="0" fontId="0" fillId="3" borderId="0" xfId="0" applyFill="1"/>
    <xf numFmtId="2" fontId="0" fillId="3" borderId="0" xfId="0" applyNumberFormat="1" applyFill="1"/>
    <xf numFmtId="0" fontId="4" fillId="3" borderId="0" xfId="0" applyFont="1" applyFill="1"/>
    <xf numFmtId="2" fontId="4" fillId="3" borderId="0" xfId="0" applyNumberFormat="1" applyFont="1" applyFill="1"/>
    <xf numFmtId="0" fontId="0" fillId="0" borderId="0" xfId="0" applyBorder="1"/>
    <xf numFmtId="0" fontId="2" fillId="3" borderId="0" xfId="0" applyFont="1" applyFill="1" applyAlignment="1"/>
    <xf numFmtId="0" fontId="2" fillId="4" borderId="0" xfId="0" applyFont="1" applyFill="1"/>
    <xf numFmtId="0" fontId="5" fillId="4" borderId="0" xfId="0" applyFont="1" applyFill="1"/>
    <xf numFmtId="0" fontId="0" fillId="0" borderId="1" xfId="0" applyBorder="1"/>
    <xf numFmtId="2" fontId="0" fillId="0" borderId="1" xfId="0" applyNumberFormat="1" applyBorder="1"/>
    <xf numFmtId="0" fontId="6" fillId="0" borderId="0" xfId="0" applyFont="1"/>
    <xf numFmtId="0" fontId="6" fillId="0" borderId="0" xfId="0" applyFont="1" applyAlignment="1">
      <alignment horizontal="right"/>
    </xf>
    <xf numFmtId="0" fontId="3" fillId="4" borderId="0" xfId="0" applyFont="1" applyFill="1"/>
    <xf numFmtId="2" fontId="4" fillId="0" borderId="0" xfId="0" applyNumberFormat="1" applyFont="1"/>
    <xf numFmtId="2" fontId="0" fillId="0" borderId="0" xfId="0" applyNumberFormat="1" applyBorder="1"/>
    <xf numFmtId="0" fontId="2" fillId="5" borderId="0" xfId="0" applyFont="1" applyFill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0" fillId="4" borderId="2" xfId="0" applyFill="1" applyBorder="1"/>
    <xf numFmtId="0" fontId="2" fillId="4" borderId="3" xfId="0" applyFont="1" applyFill="1" applyBorder="1" applyAlignment="1">
      <alignment horizontal="center"/>
    </xf>
    <xf numFmtId="2" fontId="0" fillId="4" borderId="3" xfId="0" applyNumberFormat="1" applyFill="1" applyBorder="1"/>
    <xf numFmtId="2" fontId="3" fillId="4" borderId="3" xfId="0" applyNumberFormat="1" applyFont="1" applyFill="1" applyBorder="1" applyAlignment="1">
      <alignment horizontal="right"/>
    </xf>
    <xf numFmtId="2" fontId="0" fillId="4" borderId="2" xfId="0" applyNumberFormat="1" applyFill="1" applyBorder="1"/>
    <xf numFmtId="0" fontId="6" fillId="6" borderId="4" xfId="0" applyFont="1" applyFill="1" applyBorder="1" applyAlignment="1">
      <alignment horizontal="left"/>
    </xf>
    <xf numFmtId="0" fontId="0" fillId="2" borderId="0" xfId="0" applyFill="1" applyBorder="1"/>
    <xf numFmtId="0" fontId="0" fillId="0" borderId="5" xfId="0" applyBorder="1"/>
    <xf numFmtId="10" fontId="0" fillId="0" borderId="4" xfId="0" applyNumberFormat="1" applyBorder="1"/>
    <xf numFmtId="0" fontId="0" fillId="0" borderId="6" xfId="0" applyBorder="1"/>
    <xf numFmtId="0" fontId="8" fillId="2" borderId="0" xfId="0" applyFont="1" applyFill="1" applyBorder="1"/>
    <xf numFmtId="2" fontId="8" fillId="3" borderId="0" xfId="0" applyNumberFormat="1" applyFont="1" applyFill="1"/>
    <xf numFmtId="0" fontId="1" fillId="0" borderId="0" xfId="0" applyFont="1"/>
    <xf numFmtId="0" fontId="4" fillId="0" borderId="0" xfId="0" applyFont="1" applyFill="1" applyBorder="1"/>
    <xf numFmtId="0" fontId="6" fillId="4" borderId="7" xfId="0" applyFont="1" applyFill="1" applyBorder="1" applyAlignment="1">
      <alignment horizontal="left"/>
    </xf>
    <xf numFmtId="0" fontId="4" fillId="0" borderId="0" xfId="0" applyFont="1" applyAlignment="1">
      <alignment horizontal="center"/>
    </xf>
    <xf numFmtId="2" fontId="4" fillId="6" borderId="4" xfId="0" applyNumberFormat="1" applyFont="1" applyFill="1" applyBorder="1"/>
    <xf numFmtId="0" fontId="9" fillId="0" borderId="0" xfId="0" applyFont="1" applyAlignment="1">
      <alignment horizontal="center"/>
    </xf>
    <xf numFmtId="0" fontId="9" fillId="0" borderId="0" xfId="0" applyFont="1"/>
    <xf numFmtId="2" fontId="9" fillId="0" borderId="3" xfId="0" applyNumberFormat="1" applyFont="1" applyBorder="1" applyAlignment="1">
      <alignment horizontal="center"/>
    </xf>
    <xf numFmtId="2" fontId="10" fillId="0" borderId="0" xfId="0" applyNumberFormat="1" applyFont="1" applyBorder="1" applyAlignment="1">
      <alignment horizontal="center"/>
    </xf>
    <xf numFmtId="2" fontId="9" fillId="0" borderId="8" xfId="0" applyNumberFormat="1" applyFont="1" applyBorder="1"/>
    <xf numFmtId="2" fontId="9" fillId="0" borderId="9" xfId="0" applyNumberFormat="1" applyFont="1" applyBorder="1"/>
    <xf numFmtId="2" fontId="9" fillId="0" borderId="10" xfId="0" applyNumberFormat="1" applyFont="1" applyBorder="1" applyAlignment="1">
      <alignment horizontal="center"/>
    </xf>
    <xf numFmtId="2" fontId="9" fillId="0" borderId="11" xfId="0" applyNumberFormat="1" applyFont="1" applyBorder="1"/>
    <xf numFmtId="2" fontId="9" fillId="0" borderId="12" xfId="0" applyNumberFormat="1" applyFont="1" applyBorder="1"/>
    <xf numFmtId="0" fontId="10" fillId="0" borderId="0" xfId="0" applyFont="1" applyAlignment="1">
      <alignment horizontal="center"/>
    </xf>
    <xf numFmtId="2" fontId="9" fillId="0" borderId="0" xfId="0" applyNumberFormat="1" applyFont="1"/>
    <xf numFmtId="0" fontId="10" fillId="0" borderId="13" xfId="0" applyFont="1" applyBorder="1" applyAlignment="1">
      <alignment horizontal="center" wrapText="1"/>
    </xf>
    <xf numFmtId="0" fontId="10" fillId="0" borderId="14" xfId="0" applyFont="1" applyBorder="1" applyAlignment="1">
      <alignment horizontal="center"/>
    </xf>
    <xf numFmtId="0" fontId="11" fillId="7" borderId="13" xfId="0" applyFont="1" applyFill="1" applyBorder="1" applyAlignment="1">
      <alignment horizontal="center" vertical="center"/>
    </xf>
    <xf numFmtId="0" fontId="10" fillId="0" borderId="0" xfId="0" applyFont="1"/>
    <xf numFmtId="0" fontId="12" fillId="8" borderId="13" xfId="0" applyFont="1" applyFill="1" applyBorder="1" applyAlignment="1">
      <alignment horizontal="center" vertical="center"/>
    </xf>
    <xf numFmtId="0" fontId="12" fillId="8" borderId="15" xfId="0" applyFont="1" applyFill="1" applyBorder="1" applyAlignment="1">
      <alignment horizontal="center" vertical="center"/>
    </xf>
    <xf numFmtId="0" fontId="9" fillId="9" borderId="4" xfId="0" applyFont="1" applyFill="1" applyBorder="1" applyAlignment="1">
      <alignment horizontal="center"/>
    </xf>
    <xf numFmtId="0" fontId="10" fillId="9" borderId="16" xfId="0" applyFont="1" applyFill="1" applyBorder="1" applyAlignment="1">
      <alignment horizontal="center" vertical="center" wrapText="1"/>
    </xf>
    <xf numFmtId="0" fontId="9" fillId="9" borderId="17" xfId="0" applyFont="1" applyFill="1" applyBorder="1" applyAlignment="1">
      <alignment horizontal="center"/>
    </xf>
    <xf numFmtId="2" fontId="9" fillId="0" borderId="4" xfId="0" applyNumberFormat="1" applyFont="1" applyBorder="1" applyAlignment="1">
      <alignment horizontal="center"/>
    </xf>
    <xf numFmtId="0" fontId="9" fillId="0" borderId="18" xfId="0" applyFont="1" applyBorder="1"/>
    <xf numFmtId="0" fontId="12" fillId="6" borderId="13" xfId="0" applyFont="1" applyFill="1" applyBorder="1" applyAlignment="1">
      <alignment horizontal="center" vertical="center"/>
    </xf>
    <xf numFmtId="0" fontId="10" fillId="10" borderId="13" xfId="0" applyFont="1" applyFill="1" applyBorder="1" applyAlignment="1">
      <alignment horizontal="center" vertical="center"/>
    </xf>
    <xf numFmtId="0" fontId="13" fillId="7" borderId="13" xfId="0" applyFont="1" applyFill="1" applyBorder="1" applyAlignment="1">
      <alignment horizontal="center" vertical="center"/>
    </xf>
    <xf numFmtId="0" fontId="9" fillId="9" borderId="19" xfId="0" applyFont="1" applyFill="1" applyBorder="1" applyAlignment="1">
      <alignment horizontal="center"/>
    </xf>
    <xf numFmtId="2" fontId="9" fillId="0" borderId="3" xfId="0" applyNumberFormat="1" applyFont="1" applyBorder="1" applyAlignment="1">
      <alignment horizontal="right"/>
    </xf>
    <xf numFmtId="0" fontId="10" fillId="9" borderId="20" xfId="0" applyFont="1" applyFill="1" applyBorder="1" applyAlignment="1">
      <alignment horizontal="center" vertical="center" wrapText="1"/>
    </xf>
    <xf numFmtId="0" fontId="13" fillId="7" borderId="20" xfId="0" applyFont="1" applyFill="1" applyBorder="1" applyAlignment="1">
      <alignment horizontal="center" vertical="center"/>
    </xf>
    <xf numFmtId="0" fontId="12" fillId="8" borderId="4" xfId="0" applyFont="1" applyFill="1" applyBorder="1" applyAlignment="1">
      <alignment horizontal="center" vertical="center"/>
    </xf>
    <xf numFmtId="0" fontId="10" fillId="10" borderId="4" xfId="0" applyFont="1" applyFill="1" applyBorder="1" applyAlignment="1">
      <alignment horizontal="center" vertical="center"/>
    </xf>
    <xf numFmtId="2" fontId="9" fillId="0" borderId="21" xfId="0" applyNumberFormat="1" applyFont="1" applyBorder="1" applyAlignment="1">
      <alignment horizontal="center"/>
    </xf>
    <xf numFmtId="2" fontId="9" fillId="0" borderId="21" xfId="0" applyNumberFormat="1" applyFont="1" applyBorder="1" applyAlignment="1">
      <alignment horizontal="right"/>
    </xf>
    <xf numFmtId="0" fontId="14" fillId="11" borderId="13" xfId="0" applyFont="1" applyFill="1" applyBorder="1" applyAlignment="1">
      <alignment horizontal="center" wrapText="1"/>
    </xf>
    <xf numFmtId="0" fontId="10" fillId="11" borderId="4" xfId="0" applyFont="1" applyFill="1" applyBorder="1"/>
    <xf numFmtId="0" fontId="9" fillId="11" borderId="4" xfId="0" applyFont="1" applyFill="1" applyBorder="1"/>
    <xf numFmtId="10" fontId="10" fillId="11" borderId="4" xfId="0" applyNumberFormat="1" applyFont="1" applyFill="1" applyBorder="1"/>
    <xf numFmtId="4" fontId="0" fillId="0" borderId="0" xfId="0" applyNumberFormat="1"/>
    <xf numFmtId="4" fontId="0" fillId="2" borderId="0" xfId="0" applyNumberFormat="1" applyFill="1" applyBorder="1"/>
    <xf numFmtId="0" fontId="13" fillId="7" borderId="13" xfId="0" applyFont="1" applyFill="1" applyBorder="1" applyAlignment="1">
      <alignment horizontal="center" vertical="center" wrapText="1" shrinkToFit="1"/>
    </xf>
    <xf numFmtId="0" fontId="15" fillId="7" borderId="14" xfId="0" applyFont="1" applyFill="1" applyBorder="1" applyAlignment="1">
      <alignment horizontal="center" vertical="center" wrapText="1" shrinkToFit="1"/>
    </xf>
    <xf numFmtId="0" fontId="14" fillId="11" borderId="13" xfId="0" applyFont="1" applyFill="1" applyBorder="1" applyAlignment="1">
      <alignment horizontal="center" wrapText="1"/>
    </xf>
    <xf numFmtId="0" fontId="14" fillId="11" borderId="22" xfId="0" applyFont="1" applyFill="1" applyBorder="1" applyAlignment="1">
      <alignment horizontal="center" wrapText="1"/>
    </xf>
    <xf numFmtId="0" fontId="16" fillId="11" borderId="22" xfId="0" applyFont="1" applyFill="1" applyBorder="1" applyAlignment="1">
      <alignment wrapText="1"/>
    </xf>
    <xf numFmtId="0" fontId="16" fillId="11" borderId="14" xfId="0" applyFont="1" applyFill="1" applyBorder="1" applyAlignment="1">
      <alignment wrapText="1"/>
    </xf>
    <xf numFmtId="0" fontId="13" fillId="7" borderId="20" xfId="0" applyFont="1" applyFill="1" applyBorder="1" applyAlignment="1">
      <alignment horizontal="center" vertical="center" wrapText="1" shrinkToFit="1"/>
    </xf>
    <xf numFmtId="0" fontId="15" fillId="7" borderId="23" xfId="0" applyFont="1" applyFill="1" applyBorder="1" applyAlignment="1">
      <alignment horizontal="center" vertical="center" wrapText="1" shrinkToFit="1"/>
    </xf>
    <xf numFmtId="0" fontId="2" fillId="2" borderId="0" xfId="0" applyFont="1" applyFill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6"/>
  <sheetViews>
    <sheetView workbookViewId="0">
      <selection activeCell="C25" sqref="C1:C1048576"/>
    </sheetView>
  </sheetViews>
  <sheetFormatPr baseColWidth="10" defaultColWidth="11.5703125" defaultRowHeight="14.25" x14ac:dyDescent="0.2"/>
  <cols>
    <col min="1" max="1" width="17.7109375" style="44" customWidth="1"/>
    <col min="2" max="2" width="16.5703125" style="44" bestFit="1" customWidth="1"/>
    <col min="3" max="3" width="16.7109375" style="53" hidden="1" customWidth="1"/>
    <col min="4" max="4" width="15.140625" style="45" bestFit="1" customWidth="1"/>
    <col min="5" max="5" width="17.140625" style="45" bestFit="1" customWidth="1"/>
    <col min="6" max="6" width="17" style="45" customWidth="1"/>
    <col min="7" max="7" width="16.5703125" style="45" bestFit="1" customWidth="1"/>
    <col min="8" max="8" width="15.5703125" style="45" bestFit="1" customWidth="1"/>
    <col min="9" max="9" width="17.7109375" style="45" bestFit="1" customWidth="1"/>
    <col min="10" max="10" width="11.5703125" style="45"/>
    <col min="11" max="11" width="28.7109375" style="45" bestFit="1" customWidth="1"/>
    <col min="12" max="12" width="11.5703125" style="45"/>
    <col min="13" max="13" width="37.28515625" style="54" bestFit="1" customWidth="1"/>
    <col min="14" max="16384" width="11.5703125" style="45"/>
  </cols>
  <sheetData>
    <row r="1" spans="1:14" ht="23.25" thickBot="1" x14ac:dyDescent="0.35">
      <c r="B1" s="85" t="s">
        <v>32</v>
      </c>
      <c r="C1" s="86"/>
      <c r="D1" s="87"/>
      <c r="E1" s="88"/>
      <c r="G1" s="85" t="s">
        <v>33</v>
      </c>
      <c r="H1" s="86"/>
      <c r="I1" s="88"/>
      <c r="M1" s="45"/>
    </row>
    <row r="2" spans="1:14" ht="41.45" customHeight="1" thickBot="1" x14ac:dyDescent="0.25">
      <c r="B2" s="68" t="s">
        <v>4</v>
      </c>
      <c r="C2" s="57"/>
      <c r="D2" s="83" t="s">
        <v>50</v>
      </c>
      <c r="E2" s="84"/>
      <c r="F2" s="44"/>
      <c r="G2" s="68" t="s">
        <v>4</v>
      </c>
      <c r="H2" s="83" t="s">
        <v>50</v>
      </c>
      <c r="I2" s="84"/>
      <c r="M2" s="45"/>
    </row>
    <row r="3" spans="1:14" s="58" customFormat="1" ht="43.5" thickBot="1" x14ac:dyDescent="0.25">
      <c r="A3" s="62" t="s">
        <v>0</v>
      </c>
      <c r="B3" s="59" t="s">
        <v>5</v>
      </c>
      <c r="C3" s="67" t="s">
        <v>53</v>
      </c>
      <c r="D3" s="59" t="s">
        <v>48</v>
      </c>
      <c r="E3" s="59" t="s">
        <v>49</v>
      </c>
      <c r="F3" s="62" t="s">
        <v>0</v>
      </c>
      <c r="G3" s="59" t="s">
        <v>5</v>
      </c>
      <c r="H3" s="59" t="s">
        <v>48</v>
      </c>
      <c r="I3" s="59" t="s">
        <v>49</v>
      </c>
      <c r="K3" s="78" t="s">
        <v>59</v>
      </c>
      <c r="L3" s="78"/>
      <c r="M3" s="45"/>
      <c r="N3" s="45"/>
    </row>
    <row r="4" spans="1:14" x14ac:dyDescent="0.2">
      <c r="A4" s="61">
        <v>40</v>
      </c>
      <c r="B4" s="46">
        <f>PARAMETROS!B2</f>
        <v>1247.6933333333332</v>
      </c>
      <c r="C4" s="47"/>
      <c r="D4" s="48">
        <f>IF(B4&lt;=PARAMETROS!F$9,PARAMETROS!F$9*PARAMETROS!F$4,B4*PARAMETROS!F$4)</f>
        <v>385.53723999999994</v>
      </c>
      <c r="E4" s="48">
        <f>IF(B4&lt;=PARAMETROS!F$9,PARAMETROS!F$9*PARAMETROS!F$2,B4*PARAMETROS!F$2)</f>
        <v>385.53723999999994</v>
      </c>
      <c r="F4" s="61">
        <v>40</v>
      </c>
      <c r="G4" s="46">
        <f>PARAMETROS!C2</f>
        <v>3447.7992833333328</v>
      </c>
      <c r="H4" s="49">
        <f>IF(G4&gt;=PARAMETROS!F$8,PARAMETROS!F$8*PARAMETROS!F$4,G4*PARAMETROS!F$4)</f>
        <v>1065.3699785499998</v>
      </c>
      <c r="I4" s="49">
        <f>IF(G4&gt;=PARAMETROS!F$8,PARAMETROS!F$8*PARAMETROS!F$2,G4*PARAMETROS!F$2)</f>
        <v>1065.3699785499998</v>
      </c>
      <c r="K4" s="79" t="s">
        <v>60</v>
      </c>
      <c r="L4" s="80">
        <v>0.309</v>
      </c>
      <c r="M4" s="45"/>
    </row>
    <row r="5" spans="1:14" x14ac:dyDescent="0.2">
      <c r="A5" s="61">
        <v>39</v>
      </c>
      <c r="B5" s="46">
        <f>PRODUCT(B$4,A5)/A$4</f>
        <v>1216.5009999999997</v>
      </c>
      <c r="C5" s="47">
        <f>(A5/7*30)*$C$46</f>
        <v>1206.7714285714285</v>
      </c>
      <c r="D5" s="48">
        <f>IF(B5&lt;C5,C5*PARAMETROS!F$5,B5*PARAMETROS!F$5)</f>
        <v>375.89880899999991</v>
      </c>
      <c r="E5" s="48">
        <f>IF(B5&lt;C5,C5*PARAMETROS!F$3,B5*PARAMETROS!F$3)</f>
        <v>375.89880899999991</v>
      </c>
      <c r="F5" s="61">
        <v>39</v>
      </c>
      <c r="G5" s="46">
        <f>PRODUCT(G$4,F5)/F$4</f>
        <v>3361.6043012499999</v>
      </c>
      <c r="H5" s="49">
        <f>IF(G5&gt;=PARAMETROS!F$8,PARAMETROS!F$8*PARAMETROS!F$5,G5*PARAMETROS!F$5)</f>
        <v>1038.7357290862499</v>
      </c>
      <c r="I5" s="49">
        <f>IF(G5&gt;=PARAMETROS!F$8,PARAMETROS!F$8*PARAMETROS!F$3,G5*PARAMETROS!F$3)</f>
        <v>1038.7357290862499</v>
      </c>
      <c r="K5" s="79" t="s">
        <v>61</v>
      </c>
      <c r="L5" s="80">
        <v>0.309</v>
      </c>
      <c r="M5" s="45"/>
    </row>
    <row r="6" spans="1:14" x14ac:dyDescent="0.2">
      <c r="A6" s="61">
        <v>38</v>
      </c>
      <c r="B6" s="46">
        <f>PRODUCT(B$4,A6)/A$4</f>
        <v>1185.3086666666663</v>
      </c>
      <c r="C6" s="47">
        <f>(A6/7*30)*$C$46</f>
        <v>1175.8285714285714</v>
      </c>
      <c r="D6" s="48">
        <f>IF(B6&lt;C6,C6*PARAMETROS!F$5,B6*PARAMETROS!F$5)</f>
        <v>366.26037799999989</v>
      </c>
      <c r="E6" s="48">
        <f>IF(B6&lt;C6,C6*PARAMETROS!F$3,B6*PARAMETROS!F$3)</f>
        <v>366.26037799999989</v>
      </c>
      <c r="F6" s="61">
        <v>38</v>
      </c>
      <c r="G6" s="46">
        <f>PRODUCT(G$4,F6)/F$4</f>
        <v>3275.4093191666661</v>
      </c>
      <c r="H6" s="49">
        <f>IF(G6&gt;=PARAMETROS!F$8,PARAMETROS!F$8*PARAMETROS!F$5,G6*PARAMETROS!F$5)</f>
        <v>1012.1014796224998</v>
      </c>
      <c r="I6" s="49">
        <f>IF(G6&gt;=PARAMETROS!F$8,PARAMETROS!F$8*PARAMETROS!F$3,G6*PARAMETROS!F$3)</f>
        <v>1012.1014796224998</v>
      </c>
      <c r="K6" s="79" t="s">
        <v>62</v>
      </c>
      <c r="L6" s="80">
        <v>0.309</v>
      </c>
      <c r="M6" s="45"/>
    </row>
    <row r="7" spans="1:14" x14ac:dyDescent="0.2">
      <c r="A7" s="61">
        <v>37</v>
      </c>
      <c r="B7" s="46">
        <f t="shared" ref="B7:B43" si="0">PRODUCT(B$4,A7)/A$4</f>
        <v>1154.1163333333332</v>
      </c>
      <c r="C7" s="47">
        <f>(A7/7*30)*$C$46</f>
        <v>1144.8857142857141</v>
      </c>
      <c r="D7" s="48">
        <f>IF(B7&lt;C7,C7*PARAMETROS!F$5,B7*PARAMETROS!F$5)</f>
        <v>356.62194699999992</v>
      </c>
      <c r="E7" s="48">
        <f>IF(B7&lt;C7,C7*PARAMETROS!F$3,B7*PARAMETROS!F$3)</f>
        <v>356.62194699999992</v>
      </c>
      <c r="F7" s="61">
        <v>37</v>
      </c>
      <c r="G7" s="46">
        <f t="shared" ref="G7:G43" si="1">PRODUCT(G$4,F7)/F$4</f>
        <v>3189.2143370833328</v>
      </c>
      <c r="H7" s="49">
        <f>IF(G7&gt;=PARAMETROS!F$8,PARAMETROS!F$8*PARAMETROS!F$5,G7*PARAMETROS!F$5)</f>
        <v>985.46723015874977</v>
      </c>
      <c r="I7" s="49">
        <f>IF(G7&gt;=PARAMETROS!F$8,PARAMETROS!F$8*PARAMETROS!F$3,G7*PARAMETROS!F$3)</f>
        <v>985.46723015874977</v>
      </c>
      <c r="K7" s="79" t="s">
        <v>63</v>
      </c>
      <c r="L7" s="80">
        <v>0.309</v>
      </c>
      <c r="M7" s="45"/>
    </row>
    <row r="8" spans="1:14" x14ac:dyDescent="0.2">
      <c r="A8" s="61">
        <v>36</v>
      </c>
      <c r="B8" s="46">
        <f t="shared" si="0"/>
        <v>1122.9239999999998</v>
      </c>
      <c r="C8" s="47">
        <f>(A8/7*30)*$C$46</f>
        <v>1113.9428571428573</v>
      </c>
      <c r="D8" s="48">
        <f>IF(B8&lt;C8,C8*PARAMETROS!F$5,B8*PARAMETROS!F$5)</f>
        <v>346.9835159999999</v>
      </c>
      <c r="E8" s="48">
        <f>IF(B8&lt;C8,C8*PARAMETROS!F$3,B8*PARAMETROS!F$3)</f>
        <v>346.9835159999999</v>
      </c>
      <c r="F8" s="61">
        <v>36</v>
      </c>
      <c r="G8" s="46">
        <f t="shared" si="1"/>
        <v>3103.0193549999995</v>
      </c>
      <c r="H8" s="49">
        <f>IF(G8&gt;=PARAMETROS!F$8,PARAMETROS!F$8*PARAMETROS!F$5,G8*PARAMETROS!F$5)</f>
        <v>958.83298069499983</v>
      </c>
      <c r="I8" s="49">
        <f>IF(G8&gt;=PARAMETROS!F$8,PARAMETROS!F$8*PARAMETROS!F$3,G8*PARAMETROS!F$3)</f>
        <v>958.83298069499983</v>
      </c>
      <c r="M8" s="45"/>
    </row>
    <row r="9" spans="1:14" x14ac:dyDescent="0.2">
      <c r="A9" s="61">
        <v>35</v>
      </c>
      <c r="B9" s="46">
        <f t="shared" si="0"/>
        <v>1091.7316666666666</v>
      </c>
      <c r="C9" s="47">
        <f t="shared" ref="C9:C43" si="2">(A9/7*30)*$C$46</f>
        <v>1083</v>
      </c>
      <c r="D9" s="48">
        <f>IF(B9&lt;C9,C9*PARAMETROS!F$5,B9*PARAMETROS!F$5)</f>
        <v>337.34508499999998</v>
      </c>
      <c r="E9" s="48">
        <f>IF(B9&lt;C9,C9*PARAMETROS!F$3,B9*PARAMETROS!F$3)</f>
        <v>337.34508499999998</v>
      </c>
      <c r="F9" s="61">
        <v>35</v>
      </c>
      <c r="G9" s="46">
        <f t="shared" si="1"/>
        <v>3016.8243729166661</v>
      </c>
      <c r="H9" s="49">
        <f>IF(G9&gt;=PARAMETROS!F$8,PARAMETROS!F$8*PARAMETROS!F$5,G9*PARAMETROS!F$5)</f>
        <v>932.19873123124978</v>
      </c>
      <c r="I9" s="49">
        <f>IF(G9&gt;=PARAMETROS!F$8,PARAMETROS!F$8*PARAMETROS!F$3,G9*PARAMETROS!F$3)</f>
        <v>932.19873123124978</v>
      </c>
      <c r="M9" s="45"/>
    </row>
    <row r="10" spans="1:14" x14ac:dyDescent="0.2">
      <c r="A10" s="61">
        <v>34</v>
      </c>
      <c r="B10" s="46">
        <f t="shared" si="0"/>
        <v>1060.5393333333332</v>
      </c>
      <c r="C10" s="47">
        <f t="shared" si="2"/>
        <v>1052.0571428571427</v>
      </c>
      <c r="D10" s="48">
        <f>IF(B10&lt;C10,C10*PARAMETROS!F$5,B10*PARAMETROS!F$5)</f>
        <v>327.70665399999996</v>
      </c>
      <c r="E10" s="48">
        <f>IF(B10&lt;C10,C10*PARAMETROS!F$3,B10*PARAMETROS!F$3)</f>
        <v>327.70665399999996</v>
      </c>
      <c r="F10" s="61">
        <v>34</v>
      </c>
      <c r="G10" s="46">
        <f t="shared" si="1"/>
        <v>2930.6293908333328</v>
      </c>
      <c r="H10" s="49">
        <f>IF(G10&gt;=PARAMETROS!F$8,PARAMETROS!F$8*PARAMETROS!F$5,G10*PARAMETROS!F$5)</f>
        <v>905.56448176749984</v>
      </c>
      <c r="I10" s="49">
        <f>IF(G10&gt;=PARAMETROS!F$8,PARAMETROS!F$8*PARAMETROS!F$3,G10*PARAMETROS!F$3)</f>
        <v>905.56448176749984</v>
      </c>
      <c r="M10" s="45"/>
    </row>
    <row r="11" spans="1:14" x14ac:dyDescent="0.2">
      <c r="A11" s="61">
        <v>33</v>
      </c>
      <c r="B11" s="46">
        <f t="shared" si="0"/>
        <v>1029.347</v>
      </c>
      <c r="C11" s="47">
        <f t="shared" si="2"/>
        <v>1021.1142857142858</v>
      </c>
      <c r="D11" s="48">
        <f>IF(B11&lt;C11,C11*PARAMETROS!F$5,B11*PARAMETROS!F$5)</f>
        <v>318.06822299999999</v>
      </c>
      <c r="E11" s="48">
        <f>IF(B11&lt;C11,C11*PARAMETROS!F$3,B11*PARAMETROS!F$3)</f>
        <v>318.06822299999999</v>
      </c>
      <c r="F11" s="61">
        <v>33</v>
      </c>
      <c r="G11" s="46">
        <f t="shared" si="1"/>
        <v>2844.4344087499994</v>
      </c>
      <c r="H11" s="49">
        <f>IF(G11&gt;=PARAMETROS!F$8,PARAMETROS!F$8*PARAMETROS!F$5,G11*PARAMETROS!F$5)</f>
        <v>878.93023230374979</v>
      </c>
      <c r="I11" s="49">
        <f>IF(G11&gt;=PARAMETROS!F$8,PARAMETROS!F$8*PARAMETROS!F$3,G11*PARAMETROS!F$3)</f>
        <v>878.93023230374979</v>
      </c>
      <c r="M11" s="45"/>
    </row>
    <row r="12" spans="1:14" x14ac:dyDescent="0.2">
      <c r="A12" s="61">
        <v>32</v>
      </c>
      <c r="B12" s="46">
        <f t="shared" si="0"/>
        <v>998.15466666666657</v>
      </c>
      <c r="C12" s="47">
        <f t="shared" si="2"/>
        <v>990.17142857142846</v>
      </c>
      <c r="D12" s="48">
        <f>IF(B12&lt;C12,C12*PARAMETROS!F$5,B12*PARAMETROS!F$5)</f>
        <v>308.42979199999996</v>
      </c>
      <c r="E12" s="48">
        <f>IF(B12&lt;C12,C12*PARAMETROS!F$3,B12*PARAMETROS!F$3)</f>
        <v>308.42979199999996</v>
      </c>
      <c r="F12" s="61">
        <v>32</v>
      </c>
      <c r="G12" s="46">
        <f t="shared" si="1"/>
        <v>2758.2394266666661</v>
      </c>
      <c r="H12" s="49">
        <f>IF(G12&gt;=PARAMETROS!F$8,PARAMETROS!F$8*PARAMETROS!F$5,G12*PARAMETROS!F$5)</f>
        <v>852.29598283999985</v>
      </c>
      <c r="I12" s="49">
        <f>IF(G12&gt;=PARAMETROS!F$8,PARAMETROS!F$8*PARAMETROS!F$3,G12*PARAMETROS!F$3)</f>
        <v>852.29598283999985</v>
      </c>
      <c r="M12" s="45"/>
    </row>
    <row r="13" spans="1:14" x14ac:dyDescent="0.2">
      <c r="A13" s="61">
        <v>31</v>
      </c>
      <c r="B13" s="46">
        <f t="shared" si="0"/>
        <v>966.96233333333316</v>
      </c>
      <c r="C13" s="47">
        <f t="shared" si="2"/>
        <v>959.2285714285714</v>
      </c>
      <c r="D13" s="48">
        <f>IF(B13&lt;C13,C13*PARAMETROS!F$5,B13*PARAMETROS!F$5)</f>
        <v>298.79136099999994</v>
      </c>
      <c r="E13" s="48">
        <f>IF(B13&lt;C13,C13*PARAMETROS!F$3,B13*PARAMETROS!F$3)</f>
        <v>298.79136099999994</v>
      </c>
      <c r="F13" s="61">
        <v>31</v>
      </c>
      <c r="G13" s="46">
        <f t="shared" si="1"/>
        <v>2672.0444445833332</v>
      </c>
      <c r="H13" s="49">
        <f>IF(G13&gt;=PARAMETROS!F$8,PARAMETROS!F$8*PARAMETROS!F$5,G13*PARAMETROS!F$5)</f>
        <v>825.66173337624991</v>
      </c>
      <c r="I13" s="49">
        <f>IF(G13&gt;=PARAMETROS!F$8,PARAMETROS!F$8*PARAMETROS!F$3,G13*PARAMETROS!F$3)</f>
        <v>825.66173337624991</v>
      </c>
      <c r="M13" s="45"/>
    </row>
    <row r="14" spans="1:14" x14ac:dyDescent="0.2">
      <c r="A14" s="61">
        <v>30</v>
      </c>
      <c r="B14" s="46">
        <f t="shared" si="0"/>
        <v>935.76999999999987</v>
      </c>
      <c r="C14" s="47">
        <f t="shared" si="2"/>
        <v>928.28571428571411</v>
      </c>
      <c r="D14" s="48">
        <f>IF(B14&lt;C14,C14*PARAMETROS!F$5,B14*PARAMETROS!F$5)</f>
        <v>289.15292999999997</v>
      </c>
      <c r="E14" s="48">
        <f>IF(B14&lt;C14,C14*PARAMETROS!F$3,B14*PARAMETROS!F$3)</f>
        <v>289.15292999999997</v>
      </c>
      <c r="F14" s="61">
        <v>30</v>
      </c>
      <c r="G14" s="46">
        <f t="shared" si="1"/>
        <v>2585.8494624999994</v>
      </c>
      <c r="H14" s="49">
        <f>IF(G14&gt;=PARAMETROS!F$8,PARAMETROS!F$8*PARAMETROS!F$5,G14*PARAMETROS!F$5)</f>
        <v>799.02748391249975</v>
      </c>
      <c r="I14" s="49">
        <f>IF(G14&gt;=PARAMETROS!F$8,PARAMETROS!F$8*PARAMETROS!F$3,G14*PARAMETROS!F$3)</f>
        <v>799.02748391249975</v>
      </c>
      <c r="M14" s="45"/>
    </row>
    <row r="15" spans="1:14" x14ac:dyDescent="0.2">
      <c r="A15" s="61">
        <v>29</v>
      </c>
      <c r="B15" s="46">
        <f t="shared" si="0"/>
        <v>904.57766666666646</v>
      </c>
      <c r="C15" s="47">
        <f t="shared" si="2"/>
        <v>897.34285714285716</v>
      </c>
      <c r="D15" s="48">
        <f>IF(B15&lt;C15,C15*PARAMETROS!F$5,B15*PARAMETROS!F$5)</f>
        <v>279.51449899999994</v>
      </c>
      <c r="E15" s="48">
        <f>IF(B15&lt;C15,C15*PARAMETROS!F$3,B15*PARAMETROS!F$3)</f>
        <v>279.51449899999994</v>
      </c>
      <c r="F15" s="61">
        <v>29</v>
      </c>
      <c r="G15" s="46">
        <f t="shared" si="1"/>
        <v>2499.6544804166665</v>
      </c>
      <c r="H15" s="49">
        <f>IF(G15&gt;=PARAMETROS!F$8,PARAMETROS!F$8*PARAMETROS!F$5,G15*PARAMETROS!F$5)</f>
        <v>772.39323444874992</v>
      </c>
      <c r="I15" s="49">
        <f>IF(G15&gt;=PARAMETROS!F$8,PARAMETROS!F$8*PARAMETROS!F$3,G15*PARAMETROS!F$3)</f>
        <v>772.39323444874992</v>
      </c>
      <c r="M15" s="45"/>
    </row>
    <row r="16" spans="1:14" x14ac:dyDescent="0.2">
      <c r="A16" s="61">
        <v>28</v>
      </c>
      <c r="B16" s="46">
        <f t="shared" si="0"/>
        <v>873.38533333333328</v>
      </c>
      <c r="C16" s="47">
        <f t="shared" si="2"/>
        <v>866.4</v>
      </c>
      <c r="D16" s="48">
        <f>IF(B16&lt;C16,C16*PARAMETROS!F$5,B16*PARAMETROS!F$5)</f>
        <v>269.87606799999998</v>
      </c>
      <c r="E16" s="48">
        <f>IF(B16&lt;C16,C16*PARAMETROS!F$3,B16*PARAMETROS!F$3)</f>
        <v>269.87606799999998</v>
      </c>
      <c r="F16" s="61">
        <v>28</v>
      </c>
      <c r="G16" s="46">
        <f t="shared" si="1"/>
        <v>2413.4594983333327</v>
      </c>
      <c r="H16" s="49">
        <f>IF(G16&gt;=PARAMETROS!F$8,PARAMETROS!F$8*PARAMETROS!F$5,G16*PARAMETROS!F$5)</f>
        <v>745.75898498499976</v>
      </c>
      <c r="I16" s="49">
        <f>IF(G16&gt;=PARAMETROS!F$8,PARAMETROS!F$8*PARAMETROS!F$3,G16*PARAMETROS!F$3)</f>
        <v>745.75898498499976</v>
      </c>
      <c r="M16" s="45"/>
    </row>
    <row r="17" spans="1:13" x14ac:dyDescent="0.2">
      <c r="A17" s="61">
        <v>27</v>
      </c>
      <c r="B17" s="46">
        <f t="shared" si="0"/>
        <v>842.19299999999987</v>
      </c>
      <c r="C17" s="47">
        <f t="shared" si="2"/>
        <v>835.45714285714291</v>
      </c>
      <c r="D17" s="48">
        <f>IF(B17&lt;C17,C17*PARAMETROS!F$5,B17*PARAMETROS!F$5)</f>
        <v>260.23763699999995</v>
      </c>
      <c r="E17" s="48">
        <f>IF(B17&lt;C17,C17*PARAMETROS!F$3,B17*PARAMETROS!F$3)</f>
        <v>260.23763699999995</v>
      </c>
      <c r="F17" s="61">
        <v>27</v>
      </c>
      <c r="G17" s="46">
        <f t="shared" si="1"/>
        <v>2327.2645162499998</v>
      </c>
      <c r="H17" s="49">
        <f>IF(G17&gt;=PARAMETROS!F$8,PARAMETROS!F$8*PARAMETROS!F$5,G17*PARAMETROS!F$5)</f>
        <v>719.12473552124993</v>
      </c>
      <c r="I17" s="49">
        <f>IF(G17&gt;=PARAMETROS!F$8,PARAMETROS!F$8*PARAMETROS!F$3,G17*PARAMETROS!F$3)</f>
        <v>719.12473552124993</v>
      </c>
      <c r="M17" s="45"/>
    </row>
    <row r="18" spans="1:13" x14ac:dyDescent="0.2">
      <c r="A18" s="61">
        <v>26</v>
      </c>
      <c r="B18" s="46">
        <f t="shared" si="0"/>
        <v>811.00066666666658</v>
      </c>
      <c r="C18" s="47">
        <f t="shared" si="2"/>
        <v>804.51428571428573</v>
      </c>
      <c r="D18" s="48">
        <f>IF(B18&lt;C18,C18*PARAMETROS!F$5,B18*PARAMETROS!F$5)</f>
        <v>250.59920599999998</v>
      </c>
      <c r="E18" s="48">
        <f>IF(B18&lt;C18,C18*PARAMETROS!F$3,B18*PARAMETROS!F$3)</f>
        <v>250.59920599999998</v>
      </c>
      <c r="F18" s="61">
        <v>26</v>
      </c>
      <c r="G18" s="46">
        <f t="shared" si="1"/>
        <v>2241.069534166666</v>
      </c>
      <c r="H18" s="49">
        <f>IF(G18&gt;=PARAMETROS!F$8,PARAMETROS!F$8*PARAMETROS!F$5,G18*PARAMETROS!F$5)</f>
        <v>692.49048605749977</v>
      </c>
      <c r="I18" s="49">
        <f>IF(G18&gt;=PARAMETROS!F$8,PARAMETROS!F$8*PARAMETROS!F$3,G18*PARAMETROS!F$3)</f>
        <v>692.49048605749977</v>
      </c>
      <c r="M18" s="45"/>
    </row>
    <row r="19" spans="1:13" x14ac:dyDescent="0.2">
      <c r="A19" s="61">
        <v>25</v>
      </c>
      <c r="B19" s="46">
        <f t="shared" si="0"/>
        <v>779.80833333333317</v>
      </c>
      <c r="C19" s="47">
        <f t="shared" si="2"/>
        <v>773.57142857142867</v>
      </c>
      <c r="D19" s="48">
        <f>IF(B19&lt;C19,C19*PARAMETROS!F$5,B19*PARAMETROS!F$5)</f>
        <v>240.96077499999996</v>
      </c>
      <c r="E19" s="48">
        <f>IF(B19&lt;C19,C19*PARAMETROS!F$3,B19*PARAMETROS!F$3)</f>
        <v>240.96077499999996</v>
      </c>
      <c r="F19" s="61">
        <v>25</v>
      </c>
      <c r="G19" s="46">
        <f t="shared" si="1"/>
        <v>2154.8745520833331</v>
      </c>
      <c r="H19" s="49">
        <f>IF(G19&gt;=PARAMETROS!F$8,PARAMETROS!F$8*PARAMETROS!F$5,G19*PARAMETROS!F$5)</f>
        <v>665.85623659374994</v>
      </c>
      <c r="I19" s="49">
        <f>IF(G19&gt;=PARAMETROS!F$8,PARAMETROS!F$8*PARAMETROS!F$3,G19*PARAMETROS!F$3)</f>
        <v>665.85623659374994</v>
      </c>
      <c r="M19" s="45"/>
    </row>
    <row r="20" spans="1:13" x14ac:dyDescent="0.2">
      <c r="A20" s="61">
        <v>24</v>
      </c>
      <c r="B20" s="46">
        <f t="shared" si="0"/>
        <v>748.61599999999987</v>
      </c>
      <c r="C20" s="47">
        <f t="shared" si="2"/>
        <v>742.62857142857138</v>
      </c>
      <c r="D20" s="48">
        <f>IF(B20&lt;C20,C20*PARAMETROS!F$5,B20*PARAMETROS!F$5)</f>
        <v>231.32234399999996</v>
      </c>
      <c r="E20" s="48">
        <f>IF(B20&lt;C20,C20*PARAMETROS!F$3,B20*PARAMETROS!F$3)</f>
        <v>231.32234399999996</v>
      </c>
      <c r="F20" s="61">
        <v>24</v>
      </c>
      <c r="G20" s="46">
        <f t="shared" si="1"/>
        <v>2068.6795699999993</v>
      </c>
      <c r="H20" s="49">
        <f>IF(G20&gt;=PARAMETROS!F$8,PARAMETROS!F$8*PARAMETROS!F$5,G20*PARAMETROS!F$5)</f>
        <v>639.22198712999977</v>
      </c>
      <c r="I20" s="49">
        <f>IF(G20&gt;=PARAMETROS!F$8,PARAMETROS!F$8*PARAMETROS!F$3,G20*PARAMETROS!F$3)</f>
        <v>639.22198712999977</v>
      </c>
      <c r="M20" s="45"/>
    </row>
    <row r="21" spans="1:13" x14ac:dyDescent="0.2">
      <c r="A21" s="61">
        <v>23</v>
      </c>
      <c r="B21" s="46">
        <f t="shared" si="0"/>
        <v>717.42366666666658</v>
      </c>
      <c r="C21" s="47">
        <f t="shared" si="2"/>
        <v>711.6857142857142</v>
      </c>
      <c r="D21" s="48">
        <f>IF(B21&lt;C21,C21*PARAMETROS!F$5,B21*PARAMETROS!F$5)</f>
        <v>221.68391299999996</v>
      </c>
      <c r="E21" s="48">
        <f>IF(B21&lt;C21,C21*PARAMETROS!F$3,B21*PARAMETROS!F$3)</f>
        <v>221.68391299999996</v>
      </c>
      <c r="F21" s="61">
        <v>23</v>
      </c>
      <c r="G21" s="46">
        <f t="shared" si="1"/>
        <v>1982.4845879166664</v>
      </c>
      <c r="H21" s="49">
        <f>IF(G21&gt;=PARAMETROS!F$8,PARAMETROS!F$8*PARAMETROS!F$5,G21*PARAMETROS!F$5)</f>
        <v>612.58773766624995</v>
      </c>
      <c r="I21" s="49">
        <f>IF(G21&gt;=PARAMETROS!F$8,PARAMETROS!F$8*PARAMETROS!F$3,G21*PARAMETROS!F$3)</f>
        <v>612.58773766624995</v>
      </c>
      <c r="M21" s="45"/>
    </row>
    <row r="22" spans="1:13" x14ac:dyDescent="0.2">
      <c r="A22" s="61">
        <v>22</v>
      </c>
      <c r="B22" s="46">
        <f t="shared" si="0"/>
        <v>686.23133333333328</v>
      </c>
      <c r="C22" s="47">
        <f t="shared" si="2"/>
        <v>680.74285714285702</v>
      </c>
      <c r="D22" s="48">
        <f>IF(B22&lt;C22,C22*PARAMETROS!F$5,B22*PARAMETROS!F$5)</f>
        <v>212.04548199999999</v>
      </c>
      <c r="E22" s="48">
        <f>IF(B22&lt;C22,C22*PARAMETROS!F$3,B22*PARAMETROS!F$3)</f>
        <v>212.04548199999999</v>
      </c>
      <c r="F22" s="61">
        <v>22</v>
      </c>
      <c r="G22" s="46">
        <f t="shared" si="1"/>
        <v>1896.2896058333331</v>
      </c>
      <c r="H22" s="49">
        <f>IF(G22&gt;=PARAMETROS!F$8,PARAMETROS!F$8*PARAMETROS!F$5,G22*PARAMETROS!F$5)</f>
        <v>585.9534882024999</v>
      </c>
      <c r="I22" s="49">
        <f>IF(G22&gt;=PARAMETROS!F$8,PARAMETROS!F$8*PARAMETROS!F$3,G22*PARAMETROS!F$3)</f>
        <v>585.9534882024999</v>
      </c>
      <c r="M22" s="45"/>
    </row>
    <row r="23" spans="1:13" x14ac:dyDescent="0.2">
      <c r="A23" s="61">
        <v>21</v>
      </c>
      <c r="B23" s="46">
        <f t="shared" si="0"/>
        <v>655.03899999999999</v>
      </c>
      <c r="C23" s="47">
        <f t="shared" si="2"/>
        <v>649.79999999999995</v>
      </c>
      <c r="D23" s="48">
        <f>IF(B23&lt;C23,C23*PARAMETROS!F$5,B23*PARAMETROS!F$5)</f>
        <v>202.407051</v>
      </c>
      <c r="E23" s="48">
        <f>IF(B23&lt;C23,C23*PARAMETROS!F$3,B23*PARAMETROS!F$3)</f>
        <v>202.407051</v>
      </c>
      <c r="F23" s="61">
        <v>21</v>
      </c>
      <c r="G23" s="46">
        <f t="shared" si="1"/>
        <v>1810.0946237499998</v>
      </c>
      <c r="H23" s="49">
        <f>IF(G23&gt;=PARAMETROS!F$8,PARAMETROS!F$8*PARAMETROS!F$5,G23*PARAMETROS!F$5)</f>
        <v>559.31923873874996</v>
      </c>
      <c r="I23" s="49">
        <f>IF(G23&gt;=PARAMETROS!F$8,PARAMETROS!F$8*PARAMETROS!F$3,G23*PARAMETROS!F$3)</f>
        <v>559.31923873874996</v>
      </c>
      <c r="M23" s="45"/>
    </row>
    <row r="24" spans="1:13" x14ac:dyDescent="0.2">
      <c r="A24" s="61">
        <v>20</v>
      </c>
      <c r="B24" s="46">
        <f t="shared" si="0"/>
        <v>623.84666666666658</v>
      </c>
      <c r="C24" s="47">
        <f t="shared" si="2"/>
        <v>618.85714285714289</v>
      </c>
      <c r="D24" s="48">
        <f>IF(B24&lt;C24,C24*PARAMETROS!F$5,B24*PARAMETROS!F$5)</f>
        <v>192.76861999999997</v>
      </c>
      <c r="E24" s="48">
        <f>IF(B24&lt;C24,C24*PARAMETROS!F$3,B24*PARAMETROS!F$3)</f>
        <v>192.76861999999997</v>
      </c>
      <c r="F24" s="61">
        <v>20</v>
      </c>
      <c r="G24" s="46">
        <f t="shared" si="1"/>
        <v>1723.8996416666664</v>
      </c>
      <c r="H24" s="49">
        <f>IF(G24&gt;=PARAMETROS!F$8,PARAMETROS!F$8*PARAMETROS!F$5,G24*PARAMETROS!F$5)</f>
        <v>532.68498927499991</v>
      </c>
      <c r="I24" s="49">
        <f>IF(G24&gt;=PARAMETROS!F$8,PARAMETROS!F$8*PARAMETROS!F$3,G24*PARAMETROS!F$3)</f>
        <v>532.68498927499991</v>
      </c>
      <c r="M24" s="45"/>
    </row>
    <row r="25" spans="1:13" x14ac:dyDescent="0.2">
      <c r="A25" s="61">
        <v>19</v>
      </c>
      <c r="B25" s="46">
        <f t="shared" si="0"/>
        <v>592.65433333333317</v>
      </c>
      <c r="C25" s="47">
        <f t="shared" si="2"/>
        <v>587.91428571428571</v>
      </c>
      <c r="D25" s="48">
        <f>IF(B25&lt;C25,C25*PARAMETROS!F$5,B25*PARAMETROS!F$5)</f>
        <v>183.13018899999994</v>
      </c>
      <c r="E25" s="48">
        <f>IF(B25&lt;C25,C25*PARAMETROS!F$3,B25*PARAMETROS!F$3)</f>
        <v>183.13018899999994</v>
      </c>
      <c r="F25" s="61">
        <v>19</v>
      </c>
      <c r="G25" s="46">
        <f t="shared" si="1"/>
        <v>1637.7046595833331</v>
      </c>
      <c r="H25" s="49">
        <f>IF(G25&gt;=PARAMETROS!F$8,PARAMETROS!F$8*PARAMETROS!F$5,G25*PARAMETROS!F$5)</f>
        <v>506.05073981124991</v>
      </c>
      <c r="I25" s="49">
        <f>IF(G25&gt;=PARAMETROS!F$8,PARAMETROS!F$8*PARAMETROS!F$3,G25*PARAMETROS!F$3)</f>
        <v>506.05073981124991</v>
      </c>
      <c r="M25" s="45"/>
    </row>
    <row r="26" spans="1:13" x14ac:dyDescent="0.2">
      <c r="A26" s="61">
        <v>18</v>
      </c>
      <c r="B26" s="46">
        <f t="shared" si="0"/>
        <v>561.46199999999988</v>
      </c>
      <c r="C26" s="47">
        <f t="shared" si="2"/>
        <v>556.97142857142865</v>
      </c>
      <c r="D26" s="48">
        <f>IF(B26&lt;C26,C26*PARAMETROS!F$5,B26*PARAMETROS!F$5)</f>
        <v>173.49175799999995</v>
      </c>
      <c r="E26" s="48">
        <f>IF(B26&lt;C26,C26*PARAMETROS!F$3,B26*PARAMETROS!F$3)</f>
        <v>173.49175799999995</v>
      </c>
      <c r="F26" s="61">
        <v>18</v>
      </c>
      <c r="G26" s="46">
        <f t="shared" si="1"/>
        <v>1551.5096774999997</v>
      </c>
      <c r="H26" s="49">
        <f>IF(G26&gt;=PARAMETROS!F$8,PARAMETROS!F$8*PARAMETROS!F$5,G26*PARAMETROS!F$5)</f>
        <v>479.41649034749992</v>
      </c>
      <c r="I26" s="49">
        <f>IF(G26&gt;=PARAMETROS!F$8,PARAMETROS!F$8*PARAMETROS!F$3,G26*PARAMETROS!F$3)</f>
        <v>479.41649034749992</v>
      </c>
      <c r="M26" s="45"/>
    </row>
    <row r="27" spans="1:13" x14ac:dyDescent="0.2">
      <c r="A27" s="61">
        <v>17</v>
      </c>
      <c r="B27" s="46">
        <f t="shared" si="0"/>
        <v>530.26966666666658</v>
      </c>
      <c r="C27" s="47">
        <f t="shared" si="2"/>
        <v>526.02857142857135</v>
      </c>
      <c r="D27" s="48">
        <f>IF(B27&lt;C27,C27*PARAMETROS!F$5,B27*PARAMETROS!F$5)</f>
        <v>163.85332699999998</v>
      </c>
      <c r="E27" s="48">
        <f>IF(B27&lt;C27,C27*PARAMETROS!F$3,B27*PARAMETROS!F$3)</f>
        <v>163.85332699999998</v>
      </c>
      <c r="F27" s="61">
        <v>17</v>
      </c>
      <c r="G27" s="46">
        <f t="shared" si="1"/>
        <v>1465.3146954166664</v>
      </c>
      <c r="H27" s="49">
        <f>IF(G27&gt;=PARAMETROS!F$8,PARAMETROS!F$8*PARAMETROS!F$5,G27*PARAMETROS!F$5)</f>
        <v>452.78224088374992</v>
      </c>
      <c r="I27" s="49">
        <f>IF(G27&gt;=PARAMETROS!F$8,PARAMETROS!F$8*PARAMETROS!F$3,G27*PARAMETROS!F$3)</f>
        <v>452.78224088374992</v>
      </c>
      <c r="M27" s="45"/>
    </row>
    <row r="28" spans="1:13" x14ac:dyDescent="0.2">
      <c r="A28" s="61">
        <v>16</v>
      </c>
      <c r="B28" s="46">
        <f t="shared" si="0"/>
        <v>499.07733333333329</v>
      </c>
      <c r="C28" s="47">
        <f t="shared" si="2"/>
        <v>495.08571428571423</v>
      </c>
      <c r="D28" s="48">
        <f>IF(B28&lt;C28,C28*PARAMETROS!F$5,B28*PARAMETROS!F$5)</f>
        <v>154.21489599999998</v>
      </c>
      <c r="E28" s="48">
        <f>IF(B28&lt;C28,C28*PARAMETROS!F$3,B28*PARAMETROS!F$3)</f>
        <v>154.21489599999998</v>
      </c>
      <c r="F28" s="61">
        <v>16</v>
      </c>
      <c r="G28" s="46">
        <f t="shared" si="1"/>
        <v>1379.119713333333</v>
      </c>
      <c r="H28" s="49">
        <f>IF(G28&gt;=PARAMETROS!F$8,PARAMETROS!F$8*PARAMETROS!F$5,G28*PARAMETROS!F$5)</f>
        <v>426.14799141999993</v>
      </c>
      <c r="I28" s="49">
        <f>IF(G28&gt;=PARAMETROS!F$8,PARAMETROS!F$8*PARAMETROS!F$3,G28*PARAMETROS!F$3)</f>
        <v>426.14799141999993</v>
      </c>
      <c r="M28" s="45"/>
    </row>
    <row r="29" spans="1:13" x14ac:dyDescent="0.2">
      <c r="A29" s="61">
        <v>15</v>
      </c>
      <c r="B29" s="46">
        <f t="shared" si="0"/>
        <v>467.88499999999993</v>
      </c>
      <c r="C29" s="47">
        <f t="shared" si="2"/>
        <v>464.14285714285705</v>
      </c>
      <c r="D29" s="48">
        <f>IF(B29&lt;C29,C29*PARAMETROS!F$5,B29*PARAMETROS!F$5)</f>
        <v>144.57646499999998</v>
      </c>
      <c r="E29" s="48">
        <f>IF(B29&lt;C29,C29*PARAMETROS!F$3,B29*PARAMETROS!F$3)</f>
        <v>144.57646499999998</v>
      </c>
      <c r="F29" s="61">
        <v>15</v>
      </c>
      <c r="G29" s="46">
        <f t="shared" si="1"/>
        <v>1292.9247312499997</v>
      </c>
      <c r="H29" s="49">
        <f>IF(G29&gt;=PARAMETROS!F$8,PARAMETROS!F$8*PARAMETROS!F$5,G29*PARAMETROS!F$5)</f>
        <v>399.51374195624987</v>
      </c>
      <c r="I29" s="49">
        <f>IF(G29&gt;=PARAMETROS!F$8,PARAMETROS!F$8*PARAMETROS!F$3,G29*PARAMETROS!F$3)</f>
        <v>399.51374195624987</v>
      </c>
      <c r="M29" s="45"/>
    </row>
    <row r="30" spans="1:13" x14ac:dyDescent="0.2">
      <c r="A30" s="61">
        <v>14</v>
      </c>
      <c r="B30" s="46">
        <f t="shared" si="0"/>
        <v>436.69266666666664</v>
      </c>
      <c r="C30" s="47">
        <f t="shared" si="2"/>
        <v>433.2</v>
      </c>
      <c r="D30" s="48">
        <f>IF(B30&lt;C30,C30*PARAMETROS!F$5,B30*PARAMETROS!F$5)</f>
        <v>134.93803399999999</v>
      </c>
      <c r="E30" s="48">
        <f>IF(B30&lt;C30,C30*PARAMETROS!F$3,B30*PARAMETROS!F$3)</f>
        <v>134.93803399999999</v>
      </c>
      <c r="F30" s="61">
        <v>14</v>
      </c>
      <c r="G30" s="46">
        <f t="shared" si="1"/>
        <v>1206.7297491666664</v>
      </c>
      <c r="H30" s="49">
        <f>IF(G30&gt;=PARAMETROS!F$8,PARAMETROS!F$8*PARAMETROS!F$5,G30*PARAMETROS!F$5)</f>
        <v>372.87949249249988</v>
      </c>
      <c r="I30" s="49">
        <f>IF(G30&gt;=PARAMETROS!F$8,PARAMETROS!F$8*PARAMETROS!F$3,G30*PARAMETROS!F$3)</f>
        <v>372.87949249249988</v>
      </c>
      <c r="M30" s="45"/>
    </row>
    <row r="31" spans="1:13" x14ac:dyDescent="0.2">
      <c r="A31" s="61">
        <v>13</v>
      </c>
      <c r="B31" s="46">
        <f t="shared" si="0"/>
        <v>405.50033333333329</v>
      </c>
      <c r="C31" s="47">
        <f t="shared" si="2"/>
        <v>402.25714285714287</v>
      </c>
      <c r="D31" s="48">
        <f>IF(B31&lt;C31,C31*PARAMETROS!F$5,B31*PARAMETROS!F$5)</f>
        <v>125.29960299999999</v>
      </c>
      <c r="E31" s="48">
        <f>IF(B31&lt;C31,C31*PARAMETROS!F$3,B31*PARAMETROS!F$3)</f>
        <v>125.29960299999999</v>
      </c>
      <c r="F31" s="61">
        <v>13</v>
      </c>
      <c r="G31" s="46">
        <f t="shared" si="1"/>
        <v>1120.534767083333</v>
      </c>
      <c r="H31" s="49">
        <f>IF(G31&gt;=PARAMETROS!F$8,PARAMETROS!F$8*PARAMETROS!F$5,G31*PARAMETROS!F$5)</f>
        <v>346.24524302874988</v>
      </c>
      <c r="I31" s="49">
        <f>IF(G31&gt;=PARAMETROS!F$8,PARAMETROS!F$8*PARAMETROS!F$3,G31*PARAMETROS!F$3)</f>
        <v>346.24524302874988</v>
      </c>
      <c r="M31" s="45"/>
    </row>
    <row r="32" spans="1:13" x14ac:dyDescent="0.2">
      <c r="A32" s="61">
        <v>12</v>
      </c>
      <c r="B32" s="46">
        <f t="shared" si="0"/>
        <v>374.30799999999994</v>
      </c>
      <c r="C32" s="47">
        <f t="shared" si="2"/>
        <v>371.31428571428569</v>
      </c>
      <c r="D32" s="48">
        <f>IF(B32&lt;C32,C32*PARAMETROS!F$5,B32*PARAMETROS!F$5)</f>
        <v>115.66117199999998</v>
      </c>
      <c r="E32" s="48">
        <f>IF(B32&lt;C32,C32*PARAMETROS!F$3,B32*PARAMETROS!F$3)</f>
        <v>115.66117199999998</v>
      </c>
      <c r="F32" s="61">
        <v>12</v>
      </c>
      <c r="G32" s="46">
        <f t="shared" si="1"/>
        <v>1034.3397849999997</v>
      </c>
      <c r="H32" s="49">
        <f>IF(G32&gt;=PARAMETROS!F$8,PARAMETROS!F$8*PARAMETROS!F$5,G32*PARAMETROS!F$5)</f>
        <v>319.61099356499989</v>
      </c>
      <c r="I32" s="49">
        <f>IF(G32&gt;=PARAMETROS!F$8,PARAMETROS!F$8*PARAMETROS!F$3,G32*PARAMETROS!F$3)</f>
        <v>319.61099356499989</v>
      </c>
      <c r="M32" s="45"/>
    </row>
    <row r="33" spans="1:13" x14ac:dyDescent="0.2">
      <c r="A33" s="61">
        <v>11</v>
      </c>
      <c r="B33" s="46">
        <f t="shared" si="0"/>
        <v>343.11566666666664</v>
      </c>
      <c r="C33" s="47">
        <f t="shared" si="2"/>
        <v>340.37142857142851</v>
      </c>
      <c r="D33" s="48">
        <f>IF(B33&lt;C33,C33*PARAMETROS!F$5,B33*PARAMETROS!F$5)</f>
        <v>106.022741</v>
      </c>
      <c r="E33" s="48">
        <f>IF(B33&lt;C33,C33*PARAMETROS!F$3,B33*PARAMETROS!F$3)</f>
        <v>106.022741</v>
      </c>
      <c r="F33" s="61">
        <v>11</v>
      </c>
      <c r="G33" s="46">
        <f t="shared" si="1"/>
        <v>948.14480291666655</v>
      </c>
      <c r="H33" s="49">
        <f>IF(G33&gt;=PARAMETROS!F$8,PARAMETROS!F$8*PARAMETROS!F$5,G33*PARAMETROS!F$5)</f>
        <v>292.97674410124995</v>
      </c>
      <c r="I33" s="49">
        <f>IF(G33&gt;=PARAMETROS!F$8,PARAMETROS!F$8*PARAMETROS!F$3,G33*PARAMETROS!F$3)</f>
        <v>292.97674410124995</v>
      </c>
      <c r="M33" s="45"/>
    </row>
    <row r="34" spans="1:13" x14ac:dyDescent="0.2">
      <c r="A34" s="61">
        <v>10</v>
      </c>
      <c r="B34" s="46">
        <f t="shared" si="0"/>
        <v>311.92333333333329</v>
      </c>
      <c r="C34" s="47">
        <f t="shared" si="2"/>
        <v>309.42857142857144</v>
      </c>
      <c r="D34" s="48">
        <f>IF(B34&lt;C34,C34*PARAMETROS!F$5,B34*PARAMETROS!F$5)</f>
        <v>96.384309999999985</v>
      </c>
      <c r="E34" s="48">
        <f>IF(B34&lt;C34,C34*PARAMETROS!F$3,B34*PARAMETROS!F$3)</f>
        <v>96.384309999999985</v>
      </c>
      <c r="F34" s="61">
        <v>10</v>
      </c>
      <c r="G34" s="46">
        <f t="shared" si="1"/>
        <v>861.94982083333321</v>
      </c>
      <c r="H34" s="49">
        <f>IF(G34&gt;=PARAMETROS!F$8,PARAMETROS!F$8*PARAMETROS!F$5,G34*PARAMETROS!F$5)</f>
        <v>266.34249463749995</v>
      </c>
      <c r="I34" s="49">
        <f>IF(G34&gt;=PARAMETROS!F$8,PARAMETROS!F$8*PARAMETROS!F$3,G34*PARAMETROS!F$3)</f>
        <v>266.34249463749995</v>
      </c>
      <c r="M34" s="45"/>
    </row>
    <row r="35" spans="1:13" x14ac:dyDescent="0.2">
      <c r="A35" s="61">
        <v>9</v>
      </c>
      <c r="B35" s="46">
        <f t="shared" si="0"/>
        <v>280.73099999999994</v>
      </c>
      <c r="C35" s="47">
        <f t="shared" si="2"/>
        <v>278.48571428571432</v>
      </c>
      <c r="D35" s="48">
        <f>IF(B35&lt;C35,C35*PARAMETROS!F$5,B35*PARAMETROS!F$5)</f>
        <v>86.745878999999974</v>
      </c>
      <c r="E35" s="48">
        <f>IF(B35&lt;C35,C35*PARAMETROS!F$3,B35*PARAMETROS!F$3)</f>
        <v>86.745878999999974</v>
      </c>
      <c r="F35" s="61">
        <v>9</v>
      </c>
      <c r="G35" s="46">
        <f t="shared" si="1"/>
        <v>775.75483874999986</v>
      </c>
      <c r="H35" s="49">
        <f>IF(G35&gt;=PARAMETROS!F$8,PARAMETROS!F$8*PARAMETROS!F$5,G35*PARAMETROS!F$5)</f>
        <v>239.70824517374996</v>
      </c>
      <c r="I35" s="49">
        <f>IF(G35&gt;=PARAMETROS!F$8,PARAMETROS!F$8*PARAMETROS!F$3,G35*PARAMETROS!F$3)</f>
        <v>239.70824517374996</v>
      </c>
      <c r="M35" s="45"/>
    </row>
    <row r="36" spans="1:13" x14ac:dyDescent="0.2">
      <c r="A36" s="61">
        <v>8</v>
      </c>
      <c r="B36" s="46">
        <f t="shared" si="0"/>
        <v>249.53866666666664</v>
      </c>
      <c r="C36" s="47">
        <f t="shared" si="2"/>
        <v>247.54285714285712</v>
      </c>
      <c r="D36" s="48">
        <f>IF(B36&lt;C36,C36*PARAMETROS!F$5,B36*PARAMETROS!F$5)</f>
        <v>77.107447999999991</v>
      </c>
      <c r="E36" s="48">
        <f>IF(B36&lt;C36,C36*PARAMETROS!F$3,B36*PARAMETROS!F$3)</f>
        <v>77.107447999999991</v>
      </c>
      <c r="F36" s="61">
        <v>8</v>
      </c>
      <c r="G36" s="46">
        <f t="shared" si="1"/>
        <v>689.55985666666652</v>
      </c>
      <c r="H36" s="49">
        <f>IF(G36&gt;=PARAMETROS!F$8,PARAMETROS!F$8*PARAMETROS!F$5,G36*PARAMETROS!F$5)</f>
        <v>213.07399570999996</v>
      </c>
      <c r="I36" s="49">
        <f>IF(G36&gt;=PARAMETROS!F$8,PARAMETROS!F$8*PARAMETROS!F$3,G36*PARAMETROS!F$3)</f>
        <v>213.07399570999996</v>
      </c>
      <c r="M36" s="45"/>
    </row>
    <row r="37" spans="1:13" x14ac:dyDescent="0.2">
      <c r="A37" s="61">
        <v>7</v>
      </c>
      <c r="B37" s="46">
        <f t="shared" si="0"/>
        <v>218.34633333333332</v>
      </c>
      <c r="C37" s="47">
        <f t="shared" si="2"/>
        <v>216.6</v>
      </c>
      <c r="D37" s="48">
        <f>IF(B37&lt;C37,C37*PARAMETROS!F$5,B37*PARAMETROS!F$5)</f>
        <v>67.469016999999994</v>
      </c>
      <c r="E37" s="48">
        <f>IF(B37&lt;C37,C37*PARAMETROS!F$3,B37*PARAMETROS!F$3)</f>
        <v>67.469016999999994</v>
      </c>
      <c r="F37" s="61">
        <v>7</v>
      </c>
      <c r="G37" s="46">
        <f t="shared" si="1"/>
        <v>603.36487458333318</v>
      </c>
      <c r="H37" s="49">
        <f>IF(G37&gt;=PARAMETROS!F$8,PARAMETROS!F$8*PARAMETROS!F$5,G37*PARAMETROS!F$5)</f>
        <v>186.43974624624994</v>
      </c>
      <c r="I37" s="49">
        <f>IF(G37&gt;=PARAMETROS!F$8,PARAMETROS!F$8*PARAMETROS!F$3,G37*PARAMETROS!F$3)</f>
        <v>186.43974624624994</v>
      </c>
      <c r="M37" s="45"/>
    </row>
    <row r="38" spans="1:13" x14ac:dyDescent="0.2">
      <c r="A38" s="61">
        <v>6</v>
      </c>
      <c r="B38" s="46">
        <f t="shared" si="0"/>
        <v>187.15399999999997</v>
      </c>
      <c r="C38" s="47">
        <f t="shared" si="2"/>
        <v>185.65714285714284</v>
      </c>
      <c r="D38" s="48">
        <f>IF(B38&lt;C38,C38*PARAMETROS!F$5,B38*PARAMETROS!F$5)</f>
        <v>57.83058599999999</v>
      </c>
      <c r="E38" s="48">
        <f>IF(B38&lt;C38,C38*PARAMETROS!F$3,B38*PARAMETROS!F$3)</f>
        <v>57.83058599999999</v>
      </c>
      <c r="F38" s="61">
        <v>6</v>
      </c>
      <c r="G38" s="46">
        <f t="shared" si="1"/>
        <v>517.16989249999983</v>
      </c>
      <c r="H38" s="49">
        <f>IF(G38&gt;=PARAMETROS!F$8,PARAMETROS!F$8*PARAMETROS!F$5,G38*PARAMETROS!F$5)</f>
        <v>159.80549678249994</v>
      </c>
      <c r="I38" s="49">
        <f>IF(G38&gt;=PARAMETROS!F$8,PARAMETROS!F$8*PARAMETROS!F$3,G38*PARAMETROS!F$3)</f>
        <v>159.80549678249994</v>
      </c>
      <c r="M38" s="45"/>
    </row>
    <row r="39" spans="1:13" x14ac:dyDescent="0.2">
      <c r="A39" s="61">
        <v>5</v>
      </c>
      <c r="B39" s="46">
        <f t="shared" si="0"/>
        <v>155.96166666666664</v>
      </c>
      <c r="C39" s="47">
        <f t="shared" si="2"/>
        <v>154.71428571428572</v>
      </c>
      <c r="D39" s="48">
        <f>IF(B39&lt;C39,C39*PARAMETROS!F$5,B39*PARAMETROS!F$5)</f>
        <v>48.192154999999993</v>
      </c>
      <c r="E39" s="48">
        <f>IF(B39&lt;C39,C39*PARAMETROS!F$3,B39*PARAMETROS!F$3)</f>
        <v>48.192154999999993</v>
      </c>
      <c r="F39" s="61">
        <v>5</v>
      </c>
      <c r="G39" s="46">
        <f t="shared" si="1"/>
        <v>430.9749104166666</v>
      </c>
      <c r="H39" s="49">
        <f>IF(G39&gt;=PARAMETROS!F$8,PARAMETROS!F$8*PARAMETROS!F$5,G39*PARAMETROS!F$5)</f>
        <v>133.17124731874998</v>
      </c>
      <c r="I39" s="49">
        <f>IF(G39&gt;=PARAMETROS!F$8,PARAMETROS!F$8*PARAMETROS!F$3,G39*PARAMETROS!F$3)</f>
        <v>133.17124731874998</v>
      </c>
      <c r="M39" s="45"/>
    </row>
    <row r="40" spans="1:13" x14ac:dyDescent="0.2">
      <c r="A40" s="61">
        <v>4</v>
      </c>
      <c r="B40" s="46">
        <f t="shared" si="0"/>
        <v>124.76933333333332</v>
      </c>
      <c r="C40" s="47">
        <f t="shared" si="2"/>
        <v>123.77142857142856</v>
      </c>
      <c r="D40" s="48">
        <f>IF(B40&lt;C40,C40*PARAMETROS!F$5,B40*PARAMETROS!F$5)</f>
        <v>38.553723999999995</v>
      </c>
      <c r="E40" s="48">
        <f>IF(B40&lt;C40,C40*PARAMETROS!F$3,B40*PARAMETROS!F$3)</f>
        <v>38.553723999999995</v>
      </c>
      <c r="F40" s="61">
        <v>4</v>
      </c>
      <c r="G40" s="46">
        <f t="shared" si="1"/>
        <v>344.77992833333326</v>
      </c>
      <c r="H40" s="49">
        <f>IF(G40&gt;=PARAMETROS!F$8,PARAMETROS!F$8*PARAMETROS!F$5,G40*PARAMETROS!F$5)</f>
        <v>106.53699785499998</v>
      </c>
      <c r="I40" s="49">
        <f>IF(G40&gt;=PARAMETROS!F$8,PARAMETROS!F$8*PARAMETROS!F$3,G40*PARAMETROS!F$3)</f>
        <v>106.53699785499998</v>
      </c>
      <c r="M40" s="45"/>
    </row>
    <row r="41" spans="1:13" x14ac:dyDescent="0.2">
      <c r="A41" s="61">
        <v>3</v>
      </c>
      <c r="B41" s="46">
        <f t="shared" si="0"/>
        <v>93.576999999999984</v>
      </c>
      <c r="C41" s="47">
        <f t="shared" si="2"/>
        <v>92.828571428571422</v>
      </c>
      <c r="D41" s="48">
        <f>IF(B41&lt;C41,C41*PARAMETROS!F$5,B41*PARAMETROS!F$5)</f>
        <v>28.915292999999995</v>
      </c>
      <c r="E41" s="48">
        <f>IF(B41&lt;C41,C41*PARAMETROS!F$3,B41*PARAMETROS!F$3)</f>
        <v>28.915292999999995</v>
      </c>
      <c r="F41" s="61">
        <v>3</v>
      </c>
      <c r="G41" s="46">
        <f t="shared" si="1"/>
        <v>258.58494624999992</v>
      </c>
      <c r="H41" s="49">
        <f>IF(G41&gt;=PARAMETROS!F$8,PARAMETROS!F$8*PARAMETROS!F$5,G41*PARAMETROS!F$5)</f>
        <v>79.902748391249972</v>
      </c>
      <c r="I41" s="49">
        <f>IF(G41&gt;=PARAMETROS!F$8,PARAMETROS!F$8*PARAMETROS!F$3,G41*PARAMETROS!F$3)</f>
        <v>79.902748391249972</v>
      </c>
      <c r="M41" s="45"/>
    </row>
    <row r="42" spans="1:13" x14ac:dyDescent="0.2">
      <c r="A42" s="61">
        <v>2</v>
      </c>
      <c r="B42" s="46">
        <f t="shared" si="0"/>
        <v>62.384666666666661</v>
      </c>
      <c r="C42" s="47">
        <f t="shared" si="2"/>
        <v>61.885714285714279</v>
      </c>
      <c r="D42" s="48">
        <f>IF(B42&lt;C42,C42*PARAMETROS!F$5,B42*PARAMETROS!F$5)</f>
        <v>19.276861999999998</v>
      </c>
      <c r="E42" s="48">
        <f>IF(B42&lt;C42,C42*PARAMETROS!F$3,B42*PARAMETROS!F$3)</f>
        <v>19.276861999999998</v>
      </c>
      <c r="F42" s="61">
        <v>2</v>
      </c>
      <c r="G42" s="46">
        <f t="shared" si="1"/>
        <v>172.38996416666663</v>
      </c>
      <c r="H42" s="49">
        <f>IF(G42&gt;=PARAMETROS!F$8,PARAMETROS!F$8*PARAMETROS!F$5,G42*PARAMETROS!F$5)</f>
        <v>53.268498927499991</v>
      </c>
      <c r="I42" s="49">
        <f>IF(G42&gt;=PARAMETROS!F$8,PARAMETROS!F$8*PARAMETROS!F$3,G42*PARAMETROS!F$3)</f>
        <v>53.268498927499991</v>
      </c>
      <c r="M42" s="45"/>
    </row>
    <row r="43" spans="1:13" ht="15" thickBot="1" x14ac:dyDescent="0.25">
      <c r="A43" s="63">
        <v>1</v>
      </c>
      <c r="B43" s="64">
        <f t="shared" si="0"/>
        <v>31.19233333333333</v>
      </c>
      <c r="C43" s="47">
        <f t="shared" si="2"/>
        <v>30.94285714285714</v>
      </c>
      <c r="D43" s="51">
        <f>IF(B43&lt;C43,C43*PARAMETROS!F$5,B43*PARAMETROS!F$5)</f>
        <v>9.6384309999999989</v>
      </c>
      <c r="E43" s="52">
        <f>IF(B43&lt;C43,C43*PARAMETROS!F$3,B43*PARAMETROS!F$3)</f>
        <v>9.6384309999999989</v>
      </c>
      <c r="F43" s="61">
        <v>1</v>
      </c>
      <c r="G43" s="50">
        <f t="shared" si="1"/>
        <v>86.194982083333315</v>
      </c>
      <c r="H43" s="52">
        <f>IF(G43&gt;=PARAMETROS!F$8,PARAMETROS!F$8*PARAMETROS!F$5,G43*PARAMETROS!F$5)</f>
        <v>26.634249463749995</v>
      </c>
      <c r="I43" s="52">
        <f>IF(G43&gt;=PARAMETROS!F$8,PARAMETROS!F$8*PARAMETROS!F$3,G43*PARAMETROS!F$3)</f>
        <v>26.634249463749995</v>
      </c>
      <c r="M43" s="45"/>
    </row>
    <row r="46" spans="1:13" ht="57.75" hidden="1" thickBot="1" x14ac:dyDescent="0.25">
      <c r="B46" s="55" t="s">
        <v>52</v>
      </c>
      <c r="C46" s="56">
        <v>7.22</v>
      </c>
      <c r="F46" s="65"/>
    </row>
  </sheetData>
  <sheetProtection algorithmName="SHA-512" hashValue="BoQfcH5sktARz8boIt/5Xq4k7AD6pbERvYccVJFzb9cPDPLg99fRGTaINfdeulSx04GOoEubwfZEMa/oQOIl/A==" saltValue="zgcHSazmGSagRZZaWP2eZw==" spinCount="100000" sheet="1" objects="1" scenarios="1"/>
  <mergeCells count="4">
    <mergeCell ref="D2:E2"/>
    <mergeCell ref="B1:E1"/>
    <mergeCell ref="H2:I2"/>
    <mergeCell ref="G1:I1"/>
  </mergeCells>
  <phoneticPr fontId="7" type="noConversion"/>
  <pageMargins left="0.75" right="0.75" top="1" bottom="1" header="0" footer="0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6"/>
  <sheetViews>
    <sheetView workbookViewId="0">
      <selection activeCell="C25" sqref="C1:C1048576"/>
    </sheetView>
  </sheetViews>
  <sheetFormatPr baseColWidth="10" defaultColWidth="11.5703125" defaultRowHeight="14.25" x14ac:dyDescent="0.2"/>
  <cols>
    <col min="1" max="1" width="17.7109375" style="44" customWidth="1"/>
    <col min="2" max="2" width="16.5703125" style="44" bestFit="1" customWidth="1"/>
    <col min="3" max="3" width="16.7109375" style="53" hidden="1" customWidth="1"/>
    <col min="4" max="4" width="15.140625" style="45" bestFit="1" customWidth="1"/>
    <col min="5" max="5" width="17.140625" style="45" bestFit="1" customWidth="1"/>
    <col min="6" max="6" width="17" style="45" customWidth="1"/>
    <col min="7" max="7" width="16.5703125" style="45" bestFit="1" customWidth="1"/>
    <col min="8" max="8" width="15.5703125" style="45" bestFit="1" customWidth="1"/>
    <col min="9" max="9" width="17.7109375" style="45" bestFit="1" customWidth="1"/>
    <col min="10" max="10" width="11.5703125" style="45"/>
    <col min="11" max="11" width="28.7109375" style="45" bestFit="1" customWidth="1"/>
    <col min="12" max="12" width="11.5703125" style="45"/>
    <col min="13" max="13" width="37.28515625" style="54" bestFit="1" customWidth="1"/>
    <col min="14" max="16384" width="11.5703125" style="45"/>
  </cols>
  <sheetData>
    <row r="1" spans="1:14" ht="23.45" customHeight="1" thickBot="1" x14ac:dyDescent="0.35">
      <c r="B1" s="85" t="s">
        <v>32</v>
      </c>
      <c r="C1" s="86"/>
      <c r="D1" s="87"/>
      <c r="E1" s="77"/>
      <c r="G1" s="85" t="s">
        <v>33</v>
      </c>
      <c r="H1" s="86"/>
      <c r="I1" s="87"/>
      <c r="M1" s="45"/>
    </row>
    <row r="2" spans="1:14" ht="41.45" customHeight="1" thickBot="1" x14ac:dyDescent="0.25">
      <c r="B2" s="68" t="s">
        <v>4</v>
      </c>
      <c r="C2" s="57"/>
      <c r="D2" s="83" t="s">
        <v>50</v>
      </c>
      <c r="E2" s="84"/>
      <c r="F2" s="44"/>
      <c r="G2" s="68" t="s">
        <v>4</v>
      </c>
      <c r="H2" s="83" t="s">
        <v>50</v>
      </c>
      <c r="I2" s="84"/>
      <c r="M2" s="45"/>
    </row>
    <row r="3" spans="1:14" s="58" customFormat="1" ht="43.5" thickBot="1" x14ac:dyDescent="0.25">
      <c r="A3" s="62" t="s">
        <v>0</v>
      </c>
      <c r="B3" s="59" t="s">
        <v>5</v>
      </c>
      <c r="C3" s="67" t="s">
        <v>53</v>
      </c>
      <c r="D3" s="60" t="s">
        <v>48</v>
      </c>
      <c r="E3" s="60" t="s">
        <v>49</v>
      </c>
      <c r="F3" s="62" t="s">
        <v>0</v>
      </c>
      <c r="G3" s="66" t="s">
        <v>5</v>
      </c>
      <c r="H3" s="60" t="s">
        <v>48</v>
      </c>
      <c r="I3" s="60" t="s">
        <v>49</v>
      </c>
      <c r="K3" s="78" t="s">
        <v>59</v>
      </c>
      <c r="L3" s="78"/>
      <c r="M3" s="45"/>
      <c r="N3" s="45"/>
    </row>
    <row r="4" spans="1:14" x14ac:dyDescent="0.2">
      <c r="A4" s="61">
        <v>40</v>
      </c>
      <c r="B4" s="46">
        <f>PARAMETROS!B3</f>
        <v>1247.6933333333332</v>
      </c>
      <c r="C4" s="47"/>
      <c r="D4" s="48">
        <f>IF(B4&lt;=PARAMETROS!F$9,PARAMETROS!F$9*PARAMETROS!F$4,B4*PARAMETROS!F$4)</f>
        <v>385.53723999999994</v>
      </c>
      <c r="E4" s="48">
        <f>IF(B4&lt;=PARAMETROS!F$9,PARAMETROS!F$9*PARAMETROS!F$2,B4*PARAMETROS!F$2)</f>
        <v>385.53723999999994</v>
      </c>
      <c r="F4" s="61">
        <v>40</v>
      </c>
      <c r="G4" s="46">
        <f>PARAMETROS!C3</f>
        <v>2738.8056833333335</v>
      </c>
      <c r="H4" s="49">
        <f>PRODUCT(G4,PARAMETROS!F$4)</f>
        <v>846.29095615000006</v>
      </c>
      <c r="I4" s="49">
        <f>PRODUCT(G4,PARAMETROS!F$2)</f>
        <v>846.29095615000006</v>
      </c>
      <c r="K4" s="79" t="s">
        <v>60</v>
      </c>
      <c r="L4" s="80">
        <v>0.309</v>
      </c>
      <c r="M4" s="45"/>
    </row>
    <row r="5" spans="1:14" x14ac:dyDescent="0.2">
      <c r="A5" s="61">
        <v>39</v>
      </c>
      <c r="B5" s="46">
        <f>PRODUCT(B$4,A5)/A$4</f>
        <v>1216.5009999999997</v>
      </c>
      <c r="C5" s="47">
        <f>(A5/7*30)*$C$46</f>
        <v>1206.7714285714285</v>
      </c>
      <c r="D5" s="48">
        <f>IF(B5&lt;C5,C5*PARAMETROS!F$5,B5*PARAMETROS!F$5)</f>
        <v>375.89880899999991</v>
      </c>
      <c r="E5" s="48">
        <f>IF(B5&lt;C5,C5*PARAMETROS!F$3,B5*PARAMETROS!F$3)</f>
        <v>375.89880899999991</v>
      </c>
      <c r="F5" s="61">
        <v>39</v>
      </c>
      <c r="G5" s="46">
        <f t="shared" ref="G5:G43" si="0">PRODUCT(G$4,F5)/F$4</f>
        <v>2670.33554125</v>
      </c>
      <c r="H5" s="49">
        <f>PRODUCT(G5,PARAMETROS!F$5)</f>
        <v>825.13368224625003</v>
      </c>
      <c r="I5" s="49">
        <f>PRODUCT(G5,PARAMETROS!F$3)</f>
        <v>825.13368224625003</v>
      </c>
      <c r="K5" s="79" t="s">
        <v>61</v>
      </c>
      <c r="L5" s="80">
        <v>0.309</v>
      </c>
      <c r="M5" s="45"/>
    </row>
    <row r="6" spans="1:14" x14ac:dyDescent="0.2">
      <c r="A6" s="61">
        <v>38</v>
      </c>
      <c r="B6" s="46">
        <f t="shared" ref="B6:B43" si="1">PRODUCT(B$4,A6)/A$4</f>
        <v>1185.3086666666663</v>
      </c>
      <c r="C6" s="47">
        <f t="shared" ref="C6:C43" si="2">(A6/7*30)*$C$46</f>
        <v>1175.8285714285714</v>
      </c>
      <c r="D6" s="48">
        <f>IF(B6&lt;C6,C6*PARAMETROS!F$5,B6*PARAMETROS!F$5)</f>
        <v>366.26037799999989</v>
      </c>
      <c r="E6" s="48">
        <f>IF(B6&lt;C6,C6*PARAMETROS!F$3,B6*PARAMETROS!F$3)</f>
        <v>366.26037799999989</v>
      </c>
      <c r="F6" s="61">
        <v>38</v>
      </c>
      <c r="G6" s="46">
        <f t="shared" si="0"/>
        <v>2601.865399166667</v>
      </c>
      <c r="H6" s="49">
        <f>PRODUCT(G6,PARAMETROS!F$5)</f>
        <v>803.97640834250012</v>
      </c>
      <c r="I6" s="49">
        <f>PRODUCT(G6,PARAMETROS!F$3)</f>
        <v>803.97640834250012</v>
      </c>
      <c r="K6" s="79" t="s">
        <v>62</v>
      </c>
      <c r="L6" s="80">
        <v>0.309</v>
      </c>
      <c r="M6" s="45"/>
    </row>
    <row r="7" spans="1:14" x14ac:dyDescent="0.2">
      <c r="A7" s="61">
        <v>37</v>
      </c>
      <c r="B7" s="46">
        <f t="shared" si="1"/>
        <v>1154.1163333333332</v>
      </c>
      <c r="C7" s="47">
        <f t="shared" si="2"/>
        <v>1144.8857142857141</v>
      </c>
      <c r="D7" s="48">
        <f>IF(B7&lt;C7,C7*PARAMETROS!F$5,B7*PARAMETROS!F$5)</f>
        <v>356.62194699999992</v>
      </c>
      <c r="E7" s="48">
        <f>IF(B7&lt;C7,C7*PARAMETROS!F$3,B7*PARAMETROS!F$3)</f>
        <v>356.62194699999992</v>
      </c>
      <c r="F7" s="61">
        <v>37</v>
      </c>
      <c r="G7" s="46">
        <f t="shared" si="0"/>
        <v>2533.3952570833335</v>
      </c>
      <c r="H7" s="49">
        <f>PRODUCT(G7,PARAMETROS!F$5)</f>
        <v>782.81913443874998</v>
      </c>
      <c r="I7" s="49">
        <f>PRODUCT(G7,PARAMETROS!F$3)</f>
        <v>782.81913443874998</v>
      </c>
      <c r="K7" s="79" t="s">
        <v>63</v>
      </c>
      <c r="L7" s="80">
        <v>0.309</v>
      </c>
      <c r="M7" s="45"/>
    </row>
    <row r="8" spans="1:14" x14ac:dyDescent="0.2">
      <c r="A8" s="61">
        <v>36</v>
      </c>
      <c r="B8" s="46">
        <f t="shared" si="1"/>
        <v>1122.9239999999998</v>
      </c>
      <c r="C8" s="47">
        <f t="shared" si="2"/>
        <v>1113.9428571428573</v>
      </c>
      <c r="D8" s="48">
        <f>IF(B8&lt;C8,C8*PARAMETROS!F$5,B8*PARAMETROS!F$5)</f>
        <v>346.9835159999999</v>
      </c>
      <c r="E8" s="48">
        <f>IF(B8&lt;C8,C8*PARAMETROS!F$3,B8*PARAMETROS!F$3)</f>
        <v>346.9835159999999</v>
      </c>
      <c r="F8" s="61">
        <v>36</v>
      </c>
      <c r="G8" s="46">
        <f t="shared" si="0"/>
        <v>2464.925115</v>
      </c>
      <c r="H8" s="49">
        <f>PRODUCT(G8,PARAMETROS!F$5)</f>
        <v>761.66186053499996</v>
      </c>
      <c r="I8" s="49">
        <f>PRODUCT(G8,PARAMETROS!F$3)</f>
        <v>761.66186053499996</v>
      </c>
      <c r="M8" s="45"/>
    </row>
    <row r="9" spans="1:14" x14ac:dyDescent="0.2">
      <c r="A9" s="61">
        <v>35</v>
      </c>
      <c r="B9" s="46">
        <f t="shared" si="1"/>
        <v>1091.7316666666666</v>
      </c>
      <c r="C9" s="47">
        <f t="shared" si="2"/>
        <v>1083</v>
      </c>
      <c r="D9" s="48">
        <f>IF(B9&lt;C9,C9*PARAMETROS!F$5,B9*PARAMETROS!F$5)</f>
        <v>337.34508499999998</v>
      </c>
      <c r="E9" s="48">
        <f>IF(B9&lt;C9,C9*PARAMETROS!F$3,B9*PARAMETROS!F$3)</f>
        <v>337.34508499999998</v>
      </c>
      <c r="F9" s="61">
        <v>35</v>
      </c>
      <c r="G9" s="46">
        <f t="shared" si="0"/>
        <v>2396.454972916667</v>
      </c>
      <c r="H9" s="49">
        <f>PRODUCT(G9,PARAMETROS!F$5)</f>
        <v>740.50458663125005</v>
      </c>
      <c r="I9" s="49">
        <f>PRODUCT(G9,PARAMETROS!F$3)</f>
        <v>740.50458663125005</v>
      </c>
      <c r="M9" s="45"/>
    </row>
    <row r="10" spans="1:14" x14ac:dyDescent="0.2">
      <c r="A10" s="61">
        <v>34</v>
      </c>
      <c r="B10" s="46">
        <f t="shared" si="1"/>
        <v>1060.5393333333332</v>
      </c>
      <c r="C10" s="47">
        <f t="shared" si="2"/>
        <v>1052.0571428571427</v>
      </c>
      <c r="D10" s="48">
        <f>IF(B10&lt;C10,C10*PARAMETROS!F$5,B10*PARAMETROS!F$5)</f>
        <v>327.70665399999996</v>
      </c>
      <c r="E10" s="48">
        <f>IF(B10&lt;C10,C10*PARAMETROS!F$3,B10*PARAMETROS!F$3)</f>
        <v>327.70665399999996</v>
      </c>
      <c r="F10" s="61">
        <v>34</v>
      </c>
      <c r="G10" s="46">
        <f t="shared" si="0"/>
        <v>2327.9848308333335</v>
      </c>
      <c r="H10" s="49">
        <f>PRODUCT(G10,PARAMETROS!F$5)</f>
        <v>719.34731272750003</v>
      </c>
      <c r="I10" s="49">
        <f>PRODUCT(G10,PARAMETROS!F$3)</f>
        <v>719.34731272750003</v>
      </c>
      <c r="M10" s="45"/>
    </row>
    <row r="11" spans="1:14" x14ac:dyDescent="0.2">
      <c r="A11" s="61">
        <v>33</v>
      </c>
      <c r="B11" s="46">
        <f t="shared" si="1"/>
        <v>1029.347</v>
      </c>
      <c r="C11" s="47">
        <f t="shared" si="2"/>
        <v>1021.1142857142858</v>
      </c>
      <c r="D11" s="48">
        <f>IF(B11&lt;C11,C11*PARAMETROS!F$5,B11*PARAMETROS!F$5)</f>
        <v>318.06822299999999</v>
      </c>
      <c r="E11" s="48">
        <f>IF(B11&lt;C11,C11*PARAMETROS!F$3,B11*PARAMETROS!F$3)</f>
        <v>318.06822299999999</v>
      </c>
      <c r="F11" s="61">
        <v>33</v>
      </c>
      <c r="G11" s="46">
        <f t="shared" si="0"/>
        <v>2259.5146887500005</v>
      </c>
      <c r="H11" s="49">
        <f>PRODUCT(G11,PARAMETROS!F$5)</f>
        <v>698.19003882375011</v>
      </c>
      <c r="I11" s="49">
        <f>PRODUCT(G11,PARAMETROS!F$3)</f>
        <v>698.19003882375011</v>
      </c>
      <c r="M11" s="45"/>
    </row>
    <row r="12" spans="1:14" x14ac:dyDescent="0.2">
      <c r="A12" s="61">
        <v>32</v>
      </c>
      <c r="B12" s="46">
        <f t="shared" si="1"/>
        <v>998.15466666666657</v>
      </c>
      <c r="C12" s="47">
        <f t="shared" si="2"/>
        <v>990.17142857142846</v>
      </c>
      <c r="D12" s="48">
        <f>IF(B12&lt;C12,C12*PARAMETROS!F$5,B12*PARAMETROS!F$5)</f>
        <v>308.42979199999996</v>
      </c>
      <c r="E12" s="48">
        <f>IF(B12&lt;C12,C12*PARAMETROS!F$3,B12*PARAMETROS!F$3)</f>
        <v>308.42979199999996</v>
      </c>
      <c r="F12" s="61">
        <v>32</v>
      </c>
      <c r="G12" s="46">
        <f t="shared" si="0"/>
        <v>2191.044546666667</v>
      </c>
      <c r="H12" s="49">
        <f>PRODUCT(G12,PARAMETROS!F$5)</f>
        <v>677.03276492000009</v>
      </c>
      <c r="I12" s="49">
        <f>PRODUCT(G12,PARAMETROS!F$3)</f>
        <v>677.03276492000009</v>
      </c>
      <c r="M12" s="45"/>
    </row>
    <row r="13" spans="1:14" x14ac:dyDescent="0.2">
      <c r="A13" s="61">
        <v>31</v>
      </c>
      <c r="B13" s="46">
        <f t="shared" si="1"/>
        <v>966.96233333333316</v>
      </c>
      <c r="C13" s="47">
        <f t="shared" si="2"/>
        <v>959.2285714285714</v>
      </c>
      <c r="D13" s="48">
        <f>IF(B13&lt;C13,C13*PARAMETROS!F$5,B13*PARAMETROS!F$5)</f>
        <v>298.79136099999994</v>
      </c>
      <c r="E13" s="48">
        <f>IF(B13&lt;C13,C13*PARAMETROS!F$3,B13*PARAMETROS!F$3)</f>
        <v>298.79136099999994</v>
      </c>
      <c r="F13" s="61">
        <v>31</v>
      </c>
      <c r="G13" s="46">
        <f t="shared" si="0"/>
        <v>2122.5744045833335</v>
      </c>
      <c r="H13" s="49">
        <f>PRODUCT(G13,PARAMETROS!F$5)</f>
        <v>655.87549101625007</v>
      </c>
      <c r="I13" s="49">
        <f>PRODUCT(G13,PARAMETROS!F$3)</f>
        <v>655.87549101625007</v>
      </c>
      <c r="M13" s="45"/>
    </row>
    <row r="14" spans="1:14" x14ac:dyDescent="0.2">
      <c r="A14" s="61">
        <v>30</v>
      </c>
      <c r="B14" s="46">
        <f t="shared" si="1"/>
        <v>935.76999999999987</v>
      </c>
      <c r="C14" s="47">
        <f t="shared" si="2"/>
        <v>928.28571428571411</v>
      </c>
      <c r="D14" s="48">
        <f>IF(B14&lt;C14,C14*PARAMETROS!F$5,B14*PARAMETROS!F$5)</f>
        <v>289.15292999999997</v>
      </c>
      <c r="E14" s="48">
        <f>IF(B14&lt;C14,C14*PARAMETROS!F$3,B14*PARAMETROS!F$3)</f>
        <v>289.15292999999997</v>
      </c>
      <c r="F14" s="61">
        <v>30</v>
      </c>
      <c r="G14" s="46">
        <f t="shared" si="0"/>
        <v>2054.1042625</v>
      </c>
      <c r="H14" s="49">
        <f>PRODUCT(G14,PARAMETROS!F$5)</f>
        <v>634.71821711250004</v>
      </c>
      <c r="I14" s="49">
        <f>PRODUCT(G14,PARAMETROS!F$3)</f>
        <v>634.71821711250004</v>
      </c>
      <c r="M14" s="45"/>
    </row>
    <row r="15" spans="1:14" x14ac:dyDescent="0.2">
      <c r="A15" s="61">
        <v>29</v>
      </c>
      <c r="B15" s="46">
        <f t="shared" si="1"/>
        <v>904.57766666666646</v>
      </c>
      <c r="C15" s="47">
        <f t="shared" si="2"/>
        <v>897.34285714285716</v>
      </c>
      <c r="D15" s="48">
        <f>IF(B15&lt;C15,C15*PARAMETROS!F$5,B15*PARAMETROS!F$5)</f>
        <v>279.51449899999994</v>
      </c>
      <c r="E15" s="48">
        <f>IF(B15&lt;C15,C15*PARAMETROS!F$3,B15*PARAMETROS!F$3)</f>
        <v>279.51449899999994</v>
      </c>
      <c r="F15" s="61">
        <v>29</v>
      </c>
      <c r="G15" s="46">
        <f t="shared" si="0"/>
        <v>1985.6341204166667</v>
      </c>
      <c r="H15" s="49">
        <f>PRODUCT(G15,PARAMETROS!F$5)</f>
        <v>613.56094320875002</v>
      </c>
      <c r="I15" s="49">
        <f>PRODUCT(G15,PARAMETROS!F$3)</f>
        <v>613.56094320875002</v>
      </c>
      <c r="M15" s="45"/>
    </row>
    <row r="16" spans="1:14" x14ac:dyDescent="0.2">
      <c r="A16" s="61">
        <v>28</v>
      </c>
      <c r="B16" s="46">
        <f t="shared" si="1"/>
        <v>873.38533333333328</v>
      </c>
      <c r="C16" s="47">
        <f t="shared" si="2"/>
        <v>866.4</v>
      </c>
      <c r="D16" s="48">
        <f>IF(B16&lt;C16,C16*PARAMETROS!F$5,B16*PARAMETROS!F$5)</f>
        <v>269.87606799999998</v>
      </c>
      <c r="E16" s="48">
        <f>IF(B16&lt;C16,C16*PARAMETROS!F$3,B16*PARAMETROS!F$3)</f>
        <v>269.87606799999998</v>
      </c>
      <c r="F16" s="61">
        <v>28</v>
      </c>
      <c r="G16" s="46">
        <f t="shared" si="0"/>
        <v>1917.1639783333335</v>
      </c>
      <c r="H16" s="49">
        <f>PRODUCT(G16,PARAMETROS!F$5)</f>
        <v>592.40366930499999</v>
      </c>
      <c r="I16" s="49">
        <f>PRODUCT(G16,PARAMETROS!F$3)</f>
        <v>592.40366930499999</v>
      </c>
      <c r="M16" s="45"/>
    </row>
    <row r="17" spans="1:13" x14ac:dyDescent="0.2">
      <c r="A17" s="61">
        <v>27</v>
      </c>
      <c r="B17" s="46">
        <f t="shared" si="1"/>
        <v>842.19299999999987</v>
      </c>
      <c r="C17" s="47">
        <f t="shared" si="2"/>
        <v>835.45714285714291</v>
      </c>
      <c r="D17" s="48">
        <f>IF(B17&lt;C17,C17*PARAMETROS!F$5,B17*PARAMETROS!F$5)</f>
        <v>260.23763699999995</v>
      </c>
      <c r="E17" s="48">
        <f>IF(B17&lt;C17,C17*PARAMETROS!F$3,B17*PARAMETROS!F$3)</f>
        <v>260.23763699999995</v>
      </c>
      <c r="F17" s="61">
        <v>27</v>
      </c>
      <c r="G17" s="46">
        <f t="shared" si="0"/>
        <v>1848.69383625</v>
      </c>
      <c r="H17" s="49">
        <f>PRODUCT(G17,PARAMETROS!F$5)</f>
        <v>571.24639540124997</v>
      </c>
      <c r="I17" s="49">
        <f>PRODUCT(G17,PARAMETROS!F$3)</f>
        <v>571.24639540124997</v>
      </c>
      <c r="M17" s="45"/>
    </row>
    <row r="18" spans="1:13" x14ac:dyDescent="0.2">
      <c r="A18" s="61">
        <v>26</v>
      </c>
      <c r="B18" s="46">
        <f t="shared" si="1"/>
        <v>811.00066666666658</v>
      </c>
      <c r="C18" s="47">
        <f t="shared" si="2"/>
        <v>804.51428571428573</v>
      </c>
      <c r="D18" s="48">
        <f>IF(B18&lt;C18,C18*PARAMETROS!F$5,B18*PARAMETROS!F$5)</f>
        <v>250.59920599999998</v>
      </c>
      <c r="E18" s="48">
        <f>IF(B18&lt;C18,C18*PARAMETROS!F$3,B18*PARAMETROS!F$3)</f>
        <v>250.59920599999998</v>
      </c>
      <c r="F18" s="61">
        <v>26</v>
      </c>
      <c r="G18" s="46">
        <f t="shared" si="0"/>
        <v>1780.2236941666665</v>
      </c>
      <c r="H18" s="49">
        <f>PRODUCT(G18,PARAMETROS!F$5)</f>
        <v>550.08912149749995</v>
      </c>
      <c r="I18" s="49">
        <f>PRODUCT(G18,PARAMETROS!F$3)</f>
        <v>550.08912149749995</v>
      </c>
      <c r="M18" s="45"/>
    </row>
    <row r="19" spans="1:13" x14ac:dyDescent="0.2">
      <c r="A19" s="61">
        <v>25</v>
      </c>
      <c r="B19" s="46">
        <f t="shared" si="1"/>
        <v>779.80833333333317</v>
      </c>
      <c r="C19" s="47">
        <f t="shared" si="2"/>
        <v>773.57142857142867</v>
      </c>
      <c r="D19" s="48">
        <f>IF(B19&lt;C19,C19*PARAMETROS!F$5,B19*PARAMETROS!F$5)</f>
        <v>240.96077499999996</v>
      </c>
      <c r="E19" s="48">
        <f>IF(B19&lt;C19,C19*PARAMETROS!F$3,B19*PARAMETROS!F$3)</f>
        <v>240.96077499999996</v>
      </c>
      <c r="F19" s="61">
        <v>25</v>
      </c>
      <c r="G19" s="46">
        <f t="shared" si="0"/>
        <v>1711.7535520833335</v>
      </c>
      <c r="H19" s="49">
        <f>PRODUCT(G19,PARAMETROS!F$5)</f>
        <v>528.93184759375004</v>
      </c>
      <c r="I19" s="49">
        <f>PRODUCT(G19,PARAMETROS!F$3)</f>
        <v>528.93184759375004</v>
      </c>
      <c r="M19" s="45"/>
    </row>
    <row r="20" spans="1:13" x14ac:dyDescent="0.2">
      <c r="A20" s="61">
        <v>24</v>
      </c>
      <c r="B20" s="46">
        <f t="shared" si="1"/>
        <v>748.61599999999987</v>
      </c>
      <c r="C20" s="47">
        <f t="shared" si="2"/>
        <v>742.62857142857138</v>
      </c>
      <c r="D20" s="48">
        <f>IF(B20&lt;C20,C20*PARAMETROS!F$5,B20*PARAMETROS!F$5)</f>
        <v>231.32234399999996</v>
      </c>
      <c r="E20" s="48">
        <f>IF(B20&lt;C20,C20*PARAMETROS!F$3,B20*PARAMETROS!F$3)</f>
        <v>231.32234399999996</v>
      </c>
      <c r="F20" s="61">
        <v>24</v>
      </c>
      <c r="G20" s="46">
        <f t="shared" si="0"/>
        <v>1643.28341</v>
      </c>
      <c r="H20" s="49">
        <f>PRODUCT(G20,PARAMETROS!F$5)</f>
        <v>507.77457369000001</v>
      </c>
      <c r="I20" s="49">
        <f>PRODUCT(G20,PARAMETROS!F$3)</f>
        <v>507.77457369000001</v>
      </c>
      <c r="M20" s="45"/>
    </row>
    <row r="21" spans="1:13" x14ac:dyDescent="0.2">
      <c r="A21" s="61">
        <v>23</v>
      </c>
      <c r="B21" s="46">
        <f t="shared" si="1"/>
        <v>717.42366666666658</v>
      </c>
      <c r="C21" s="47">
        <f t="shared" si="2"/>
        <v>711.6857142857142</v>
      </c>
      <c r="D21" s="48">
        <f>IF(B21&lt;C21,C21*PARAMETROS!F$5,B21*PARAMETROS!F$5)</f>
        <v>221.68391299999996</v>
      </c>
      <c r="E21" s="48">
        <f>IF(B21&lt;C21,C21*PARAMETROS!F$3,B21*PARAMETROS!F$3)</f>
        <v>221.68391299999996</v>
      </c>
      <c r="F21" s="61">
        <v>23</v>
      </c>
      <c r="G21" s="46">
        <f t="shared" si="0"/>
        <v>1574.8132679166667</v>
      </c>
      <c r="H21" s="49">
        <f>PRODUCT(G21,PARAMETROS!F$5)</f>
        <v>486.61729978625004</v>
      </c>
      <c r="I21" s="49">
        <f>PRODUCT(G21,PARAMETROS!F$3)</f>
        <v>486.61729978625004</v>
      </c>
      <c r="M21" s="45"/>
    </row>
    <row r="22" spans="1:13" x14ac:dyDescent="0.2">
      <c r="A22" s="61">
        <v>22</v>
      </c>
      <c r="B22" s="46">
        <f t="shared" si="1"/>
        <v>686.23133333333328</v>
      </c>
      <c r="C22" s="47">
        <f t="shared" si="2"/>
        <v>680.74285714285702</v>
      </c>
      <c r="D22" s="48">
        <f>IF(B22&lt;C22,C22*PARAMETROS!F$5,B22*PARAMETROS!F$5)</f>
        <v>212.04548199999999</v>
      </c>
      <c r="E22" s="48">
        <f>IF(B22&lt;C22,C22*PARAMETROS!F$3,B22*PARAMETROS!F$3)</f>
        <v>212.04548199999999</v>
      </c>
      <c r="F22" s="61">
        <v>22</v>
      </c>
      <c r="G22" s="46">
        <f t="shared" si="0"/>
        <v>1506.3431258333335</v>
      </c>
      <c r="H22" s="49">
        <f>PRODUCT(G22,PARAMETROS!F$5)</f>
        <v>465.46002588250002</v>
      </c>
      <c r="I22" s="49">
        <f>PRODUCT(G22,PARAMETROS!F$3)</f>
        <v>465.46002588250002</v>
      </c>
      <c r="M22" s="45"/>
    </row>
    <row r="23" spans="1:13" x14ac:dyDescent="0.2">
      <c r="A23" s="61">
        <v>21</v>
      </c>
      <c r="B23" s="46">
        <f t="shared" si="1"/>
        <v>655.03899999999999</v>
      </c>
      <c r="C23" s="47">
        <f t="shared" si="2"/>
        <v>649.79999999999995</v>
      </c>
      <c r="D23" s="48">
        <f>IF(B23&lt;C23,C23*PARAMETROS!F$5,B23*PARAMETROS!F$5)</f>
        <v>202.407051</v>
      </c>
      <c r="E23" s="48">
        <f>IF(B23&lt;C23,C23*PARAMETROS!F$3,B23*PARAMETROS!F$3)</f>
        <v>202.407051</v>
      </c>
      <c r="F23" s="61">
        <v>21</v>
      </c>
      <c r="G23" s="46">
        <f t="shared" si="0"/>
        <v>1437.87298375</v>
      </c>
      <c r="H23" s="49">
        <f>PRODUCT(G23,PARAMETROS!F$5)</f>
        <v>444.30275197875</v>
      </c>
      <c r="I23" s="49">
        <f>PRODUCT(G23,PARAMETROS!F$3)</f>
        <v>444.30275197875</v>
      </c>
      <c r="M23" s="45"/>
    </row>
    <row r="24" spans="1:13" x14ac:dyDescent="0.2">
      <c r="A24" s="61">
        <v>20</v>
      </c>
      <c r="B24" s="46">
        <f t="shared" si="1"/>
        <v>623.84666666666658</v>
      </c>
      <c r="C24" s="47">
        <f t="shared" si="2"/>
        <v>618.85714285714289</v>
      </c>
      <c r="D24" s="48">
        <f>IF(B24&lt;C24,C24*PARAMETROS!F$5,B24*PARAMETROS!F$5)</f>
        <v>192.76861999999997</v>
      </c>
      <c r="E24" s="48">
        <f>IF(B24&lt;C24,C24*PARAMETROS!F$3,B24*PARAMETROS!F$3)</f>
        <v>192.76861999999997</v>
      </c>
      <c r="F24" s="61">
        <v>20</v>
      </c>
      <c r="G24" s="46">
        <f t="shared" si="0"/>
        <v>1369.4028416666667</v>
      </c>
      <c r="H24" s="49">
        <f>PRODUCT(G24,PARAMETROS!F$5)</f>
        <v>423.14547807500003</v>
      </c>
      <c r="I24" s="49">
        <f>PRODUCT(G24,PARAMETROS!F$3)</f>
        <v>423.14547807500003</v>
      </c>
      <c r="M24" s="45"/>
    </row>
    <row r="25" spans="1:13" x14ac:dyDescent="0.2">
      <c r="A25" s="61">
        <v>19</v>
      </c>
      <c r="B25" s="46">
        <f t="shared" si="1"/>
        <v>592.65433333333317</v>
      </c>
      <c r="C25" s="47">
        <f t="shared" si="2"/>
        <v>587.91428571428571</v>
      </c>
      <c r="D25" s="48">
        <f>IF(B25&lt;C25,C25*PARAMETROS!F$5,B25*PARAMETROS!F$5)</f>
        <v>183.13018899999994</v>
      </c>
      <c r="E25" s="48">
        <f>IF(B25&lt;C25,C25*PARAMETROS!F$3,B25*PARAMETROS!F$3)</f>
        <v>183.13018899999994</v>
      </c>
      <c r="F25" s="61">
        <v>19</v>
      </c>
      <c r="G25" s="46">
        <f t="shared" si="0"/>
        <v>1300.9326995833335</v>
      </c>
      <c r="H25" s="49">
        <f>PRODUCT(G25,PARAMETROS!F$5)</f>
        <v>401.98820417125006</v>
      </c>
      <c r="I25" s="49">
        <f>PRODUCT(G25,PARAMETROS!F$3)</f>
        <v>401.98820417125006</v>
      </c>
      <c r="M25" s="45"/>
    </row>
    <row r="26" spans="1:13" x14ac:dyDescent="0.2">
      <c r="A26" s="61">
        <v>18</v>
      </c>
      <c r="B26" s="46">
        <f t="shared" si="1"/>
        <v>561.46199999999988</v>
      </c>
      <c r="C26" s="47">
        <f t="shared" si="2"/>
        <v>556.97142857142865</v>
      </c>
      <c r="D26" s="48">
        <f>IF(B26&lt;C26,C26*PARAMETROS!F$5,B26*PARAMETROS!F$5)</f>
        <v>173.49175799999995</v>
      </c>
      <c r="E26" s="48">
        <f>IF(B26&lt;C26,C26*PARAMETROS!F$3,B26*PARAMETROS!F$3)</f>
        <v>173.49175799999995</v>
      </c>
      <c r="F26" s="61">
        <v>18</v>
      </c>
      <c r="G26" s="46">
        <f t="shared" si="0"/>
        <v>1232.4625575</v>
      </c>
      <c r="H26" s="49">
        <f>PRODUCT(G26,PARAMETROS!F$5)</f>
        <v>380.83093026749998</v>
      </c>
      <c r="I26" s="49">
        <f>PRODUCT(G26,PARAMETROS!F$3)</f>
        <v>380.83093026749998</v>
      </c>
      <c r="M26" s="45"/>
    </row>
    <row r="27" spans="1:13" x14ac:dyDescent="0.2">
      <c r="A27" s="61">
        <v>17</v>
      </c>
      <c r="B27" s="46">
        <f t="shared" si="1"/>
        <v>530.26966666666658</v>
      </c>
      <c r="C27" s="47">
        <f t="shared" si="2"/>
        <v>526.02857142857135</v>
      </c>
      <c r="D27" s="48">
        <f>IF(B27&lt;C27,C27*PARAMETROS!F$5,B27*PARAMETROS!F$5)</f>
        <v>163.85332699999998</v>
      </c>
      <c r="E27" s="48">
        <f>IF(B27&lt;C27,C27*PARAMETROS!F$3,B27*PARAMETROS!F$3)</f>
        <v>163.85332699999998</v>
      </c>
      <c r="F27" s="61">
        <v>17</v>
      </c>
      <c r="G27" s="46">
        <f t="shared" si="0"/>
        <v>1163.9924154166667</v>
      </c>
      <c r="H27" s="49">
        <f>PRODUCT(G27,PARAMETROS!F$5)</f>
        <v>359.67365636375001</v>
      </c>
      <c r="I27" s="49">
        <f>PRODUCT(G27,PARAMETROS!F$3)</f>
        <v>359.67365636375001</v>
      </c>
      <c r="M27" s="45"/>
    </row>
    <row r="28" spans="1:13" x14ac:dyDescent="0.2">
      <c r="A28" s="61">
        <v>16</v>
      </c>
      <c r="B28" s="46">
        <f t="shared" si="1"/>
        <v>499.07733333333329</v>
      </c>
      <c r="C28" s="47">
        <f t="shared" si="2"/>
        <v>495.08571428571423</v>
      </c>
      <c r="D28" s="48">
        <f>IF(B28&lt;C28,C28*PARAMETROS!F$5,B28*PARAMETROS!F$5)</f>
        <v>154.21489599999998</v>
      </c>
      <c r="E28" s="48">
        <f>IF(B28&lt;C28,C28*PARAMETROS!F$3,B28*PARAMETROS!F$3)</f>
        <v>154.21489599999998</v>
      </c>
      <c r="F28" s="61">
        <v>16</v>
      </c>
      <c r="G28" s="46">
        <f t="shared" si="0"/>
        <v>1095.5222733333335</v>
      </c>
      <c r="H28" s="49">
        <f>PRODUCT(G28,PARAMETROS!F$5)</f>
        <v>338.51638246000005</v>
      </c>
      <c r="I28" s="49">
        <f>PRODUCT(G28,PARAMETROS!F$3)</f>
        <v>338.51638246000005</v>
      </c>
      <c r="M28" s="45"/>
    </row>
    <row r="29" spans="1:13" x14ac:dyDescent="0.2">
      <c r="A29" s="61">
        <v>15</v>
      </c>
      <c r="B29" s="46">
        <f t="shared" si="1"/>
        <v>467.88499999999993</v>
      </c>
      <c r="C29" s="47">
        <f t="shared" si="2"/>
        <v>464.14285714285705</v>
      </c>
      <c r="D29" s="48">
        <f>IF(B29&lt;C29,C29*PARAMETROS!F$5,B29*PARAMETROS!F$5)</f>
        <v>144.57646499999998</v>
      </c>
      <c r="E29" s="48">
        <f>IF(B29&lt;C29,C29*PARAMETROS!F$3,B29*PARAMETROS!F$3)</f>
        <v>144.57646499999998</v>
      </c>
      <c r="F29" s="61">
        <v>15</v>
      </c>
      <c r="G29" s="46">
        <f t="shared" si="0"/>
        <v>1027.05213125</v>
      </c>
      <c r="H29" s="49">
        <f>PRODUCT(G29,PARAMETROS!F$5)</f>
        <v>317.35910855625002</v>
      </c>
      <c r="I29" s="49">
        <f>PRODUCT(G29,PARAMETROS!F$3)</f>
        <v>317.35910855625002</v>
      </c>
      <c r="M29" s="45"/>
    </row>
    <row r="30" spans="1:13" x14ac:dyDescent="0.2">
      <c r="A30" s="61">
        <v>14</v>
      </c>
      <c r="B30" s="46">
        <f t="shared" si="1"/>
        <v>436.69266666666664</v>
      </c>
      <c r="C30" s="47">
        <f t="shared" si="2"/>
        <v>433.2</v>
      </c>
      <c r="D30" s="48">
        <f>IF(B30&lt;C30,C30*PARAMETROS!F$5,B30*PARAMETROS!F$5)</f>
        <v>134.93803399999999</v>
      </c>
      <c r="E30" s="48">
        <f>IF(B30&lt;C30,C30*PARAMETROS!F$3,B30*PARAMETROS!F$3)</f>
        <v>134.93803399999999</v>
      </c>
      <c r="F30" s="61">
        <v>14</v>
      </c>
      <c r="G30" s="46">
        <f t="shared" si="0"/>
        <v>958.58198916666674</v>
      </c>
      <c r="H30" s="49">
        <f>PRODUCT(G30,PARAMETROS!F$5)</f>
        <v>296.2018346525</v>
      </c>
      <c r="I30" s="49">
        <f>PRODUCT(G30,PARAMETROS!F$3)</f>
        <v>296.2018346525</v>
      </c>
      <c r="M30" s="45"/>
    </row>
    <row r="31" spans="1:13" x14ac:dyDescent="0.2">
      <c r="A31" s="61">
        <v>13</v>
      </c>
      <c r="B31" s="46">
        <f t="shared" si="1"/>
        <v>405.50033333333329</v>
      </c>
      <c r="C31" s="47">
        <f t="shared" si="2"/>
        <v>402.25714285714287</v>
      </c>
      <c r="D31" s="48">
        <f>IF(B31&lt;C31,C31*PARAMETROS!F$5,B31*PARAMETROS!F$5)</f>
        <v>125.29960299999999</v>
      </c>
      <c r="E31" s="48">
        <f>IF(B31&lt;C31,C31*PARAMETROS!F$3,B31*PARAMETROS!F$3)</f>
        <v>125.29960299999999</v>
      </c>
      <c r="F31" s="61">
        <v>13</v>
      </c>
      <c r="G31" s="46">
        <f t="shared" si="0"/>
        <v>890.11184708333326</v>
      </c>
      <c r="H31" s="49">
        <f>PRODUCT(G31,PARAMETROS!F$5)</f>
        <v>275.04456074874997</v>
      </c>
      <c r="I31" s="49">
        <f>PRODUCT(G31,PARAMETROS!F$3)</f>
        <v>275.04456074874997</v>
      </c>
      <c r="M31" s="45"/>
    </row>
    <row r="32" spans="1:13" x14ac:dyDescent="0.2">
      <c r="A32" s="61">
        <v>12</v>
      </c>
      <c r="B32" s="46">
        <f t="shared" si="1"/>
        <v>374.30799999999994</v>
      </c>
      <c r="C32" s="47">
        <f t="shared" si="2"/>
        <v>371.31428571428569</v>
      </c>
      <c r="D32" s="48">
        <f>IF(B32&lt;C32,C32*PARAMETROS!F$5,B32*PARAMETROS!F$5)</f>
        <v>115.66117199999998</v>
      </c>
      <c r="E32" s="48">
        <f>IF(B32&lt;C32,C32*PARAMETROS!F$3,B32*PARAMETROS!F$3)</f>
        <v>115.66117199999998</v>
      </c>
      <c r="F32" s="61">
        <v>12</v>
      </c>
      <c r="G32" s="46">
        <f t="shared" si="0"/>
        <v>821.641705</v>
      </c>
      <c r="H32" s="49">
        <f>PRODUCT(G32,PARAMETROS!F$5)</f>
        <v>253.88728684500001</v>
      </c>
      <c r="I32" s="49">
        <f>PRODUCT(G32,PARAMETROS!F$3)</f>
        <v>253.88728684500001</v>
      </c>
      <c r="M32" s="45"/>
    </row>
    <row r="33" spans="1:13" x14ac:dyDescent="0.2">
      <c r="A33" s="61">
        <v>11</v>
      </c>
      <c r="B33" s="46">
        <f t="shared" si="1"/>
        <v>343.11566666666664</v>
      </c>
      <c r="C33" s="47">
        <f t="shared" si="2"/>
        <v>340.37142857142851</v>
      </c>
      <c r="D33" s="48">
        <f>IF(B33&lt;C33,C33*PARAMETROS!F$5,B33*PARAMETROS!F$5)</f>
        <v>106.022741</v>
      </c>
      <c r="E33" s="48">
        <f>IF(B33&lt;C33,C33*PARAMETROS!F$3,B33*PARAMETROS!F$3)</f>
        <v>106.022741</v>
      </c>
      <c r="F33" s="61">
        <v>11</v>
      </c>
      <c r="G33" s="46">
        <f t="shared" si="0"/>
        <v>753.17156291666674</v>
      </c>
      <c r="H33" s="49">
        <f>PRODUCT(G33,PARAMETROS!F$5)</f>
        <v>232.73001294125001</v>
      </c>
      <c r="I33" s="49">
        <f>PRODUCT(G33,PARAMETROS!F$3)</f>
        <v>232.73001294125001</v>
      </c>
      <c r="M33" s="45"/>
    </row>
    <row r="34" spans="1:13" x14ac:dyDescent="0.2">
      <c r="A34" s="61">
        <v>10</v>
      </c>
      <c r="B34" s="46">
        <f t="shared" si="1"/>
        <v>311.92333333333329</v>
      </c>
      <c r="C34" s="47">
        <f t="shared" si="2"/>
        <v>309.42857142857144</v>
      </c>
      <c r="D34" s="48">
        <f>IF(B34&lt;C34,C34*PARAMETROS!F$5,B34*PARAMETROS!F$5)</f>
        <v>96.384309999999985</v>
      </c>
      <c r="E34" s="48">
        <f>IF(B34&lt;C34,C34*PARAMETROS!F$3,B34*PARAMETROS!F$3)</f>
        <v>96.384309999999985</v>
      </c>
      <c r="F34" s="61">
        <v>10</v>
      </c>
      <c r="G34" s="46">
        <f t="shared" si="0"/>
        <v>684.70142083333337</v>
      </c>
      <c r="H34" s="49">
        <f>PRODUCT(G34,PARAMETROS!F$5)</f>
        <v>211.57273903750001</v>
      </c>
      <c r="I34" s="49">
        <f>PRODUCT(G34,PARAMETROS!F$3)</f>
        <v>211.57273903750001</v>
      </c>
      <c r="M34" s="45"/>
    </row>
    <row r="35" spans="1:13" x14ac:dyDescent="0.2">
      <c r="A35" s="61">
        <v>9</v>
      </c>
      <c r="B35" s="46">
        <f t="shared" si="1"/>
        <v>280.73099999999994</v>
      </c>
      <c r="C35" s="47">
        <f t="shared" si="2"/>
        <v>278.48571428571432</v>
      </c>
      <c r="D35" s="48">
        <f>IF(B35&lt;C35,C35*PARAMETROS!F$5,B35*PARAMETROS!F$5)</f>
        <v>86.745878999999974</v>
      </c>
      <c r="E35" s="48">
        <f>IF(B35&lt;C35,C35*PARAMETROS!F$3,B35*PARAMETROS!F$3)</f>
        <v>86.745878999999974</v>
      </c>
      <c r="F35" s="61">
        <v>9</v>
      </c>
      <c r="G35" s="46">
        <f t="shared" si="0"/>
        <v>616.23127875</v>
      </c>
      <c r="H35" s="49">
        <f>PRODUCT(G35,PARAMETROS!F$5)</f>
        <v>190.41546513374999</v>
      </c>
      <c r="I35" s="49">
        <f>PRODUCT(G35,PARAMETROS!F$3)</f>
        <v>190.41546513374999</v>
      </c>
      <c r="M35" s="45"/>
    </row>
    <row r="36" spans="1:13" x14ac:dyDescent="0.2">
      <c r="A36" s="61">
        <v>8</v>
      </c>
      <c r="B36" s="46">
        <f t="shared" si="1"/>
        <v>249.53866666666664</v>
      </c>
      <c r="C36" s="47">
        <f t="shared" si="2"/>
        <v>247.54285714285712</v>
      </c>
      <c r="D36" s="48">
        <f>IF(B36&lt;C36,C36*PARAMETROS!F$5,B36*PARAMETROS!F$5)</f>
        <v>77.107447999999991</v>
      </c>
      <c r="E36" s="48">
        <f>IF(B36&lt;C36,C36*PARAMETROS!F$3,B36*PARAMETROS!F$3)</f>
        <v>77.107447999999991</v>
      </c>
      <c r="F36" s="61">
        <v>8</v>
      </c>
      <c r="G36" s="46">
        <f t="shared" si="0"/>
        <v>547.76113666666674</v>
      </c>
      <c r="H36" s="49">
        <f>PRODUCT(G36,PARAMETROS!F$5)</f>
        <v>169.25819123000002</v>
      </c>
      <c r="I36" s="49">
        <f>PRODUCT(G36,PARAMETROS!F$3)</f>
        <v>169.25819123000002</v>
      </c>
      <c r="M36" s="45"/>
    </row>
    <row r="37" spans="1:13" x14ac:dyDescent="0.2">
      <c r="A37" s="61">
        <v>7</v>
      </c>
      <c r="B37" s="46">
        <f t="shared" si="1"/>
        <v>218.34633333333332</v>
      </c>
      <c r="C37" s="47">
        <f t="shared" si="2"/>
        <v>216.6</v>
      </c>
      <c r="D37" s="48">
        <f>IF(B37&lt;C37,C37*PARAMETROS!F$5,B37*PARAMETROS!F$5)</f>
        <v>67.469016999999994</v>
      </c>
      <c r="E37" s="48">
        <f>IF(B37&lt;C37,C37*PARAMETROS!F$3,B37*PARAMETROS!F$3)</f>
        <v>67.469016999999994</v>
      </c>
      <c r="F37" s="61">
        <v>7</v>
      </c>
      <c r="G37" s="46">
        <f t="shared" si="0"/>
        <v>479.29099458333337</v>
      </c>
      <c r="H37" s="49">
        <f>PRODUCT(G37,PARAMETROS!F$5)</f>
        <v>148.10091732625</v>
      </c>
      <c r="I37" s="49">
        <f>PRODUCT(G37,PARAMETROS!F$3)</f>
        <v>148.10091732625</v>
      </c>
      <c r="M37" s="45"/>
    </row>
    <row r="38" spans="1:13" x14ac:dyDescent="0.2">
      <c r="A38" s="61">
        <v>6</v>
      </c>
      <c r="B38" s="46">
        <f t="shared" si="1"/>
        <v>187.15399999999997</v>
      </c>
      <c r="C38" s="47">
        <f t="shared" si="2"/>
        <v>185.65714285714284</v>
      </c>
      <c r="D38" s="48">
        <f>IF(B38&lt;C38,C38*PARAMETROS!F$5,B38*PARAMETROS!F$5)</f>
        <v>57.83058599999999</v>
      </c>
      <c r="E38" s="48">
        <f>IF(B38&lt;C38,C38*PARAMETROS!F$3,B38*PARAMETROS!F$3)</f>
        <v>57.83058599999999</v>
      </c>
      <c r="F38" s="61">
        <v>6</v>
      </c>
      <c r="G38" s="46">
        <f t="shared" si="0"/>
        <v>410.8208525</v>
      </c>
      <c r="H38" s="49">
        <f>PRODUCT(G38,PARAMETROS!F$5)</f>
        <v>126.9436434225</v>
      </c>
      <c r="I38" s="49">
        <f>PRODUCT(G38,PARAMETROS!F$3)</f>
        <v>126.9436434225</v>
      </c>
      <c r="M38" s="45"/>
    </row>
    <row r="39" spans="1:13" x14ac:dyDescent="0.2">
      <c r="A39" s="61">
        <v>5</v>
      </c>
      <c r="B39" s="46">
        <f t="shared" si="1"/>
        <v>155.96166666666664</v>
      </c>
      <c r="C39" s="47">
        <f t="shared" si="2"/>
        <v>154.71428571428572</v>
      </c>
      <c r="D39" s="48">
        <f>IF(B39&lt;C39,C39*PARAMETROS!F$5,B39*PARAMETROS!F$5)</f>
        <v>48.192154999999993</v>
      </c>
      <c r="E39" s="48">
        <f>IF(B39&lt;C39,C39*PARAMETROS!F$3,B39*PARAMETROS!F$3)</f>
        <v>48.192154999999993</v>
      </c>
      <c r="F39" s="61">
        <v>5</v>
      </c>
      <c r="G39" s="46">
        <f t="shared" si="0"/>
        <v>342.35071041666669</v>
      </c>
      <c r="H39" s="49">
        <f>PRODUCT(G39,PARAMETROS!F$5)</f>
        <v>105.78636951875001</v>
      </c>
      <c r="I39" s="49">
        <f>PRODUCT(G39,PARAMETROS!F$3)</f>
        <v>105.78636951875001</v>
      </c>
      <c r="M39" s="45"/>
    </row>
    <row r="40" spans="1:13" x14ac:dyDescent="0.2">
      <c r="A40" s="61">
        <v>4</v>
      </c>
      <c r="B40" s="46">
        <f t="shared" si="1"/>
        <v>124.76933333333332</v>
      </c>
      <c r="C40" s="47">
        <f t="shared" si="2"/>
        <v>123.77142857142856</v>
      </c>
      <c r="D40" s="48">
        <f>IF(B40&lt;C40,C40*PARAMETROS!F$5,B40*PARAMETROS!F$5)</f>
        <v>38.553723999999995</v>
      </c>
      <c r="E40" s="48">
        <f>IF(B40&lt;C40,C40*PARAMETROS!F$3,B40*PARAMETROS!F$3)</f>
        <v>38.553723999999995</v>
      </c>
      <c r="F40" s="61">
        <v>4</v>
      </c>
      <c r="G40" s="46">
        <f t="shared" si="0"/>
        <v>273.88056833333337</v>
      </c>
      <c r="H40" s="49">
        <f>PRODUCT(G40,PARAMETROS!F$5)</f>
        <v>84.629095615000011</v>
      </c>
      <c r="I40" s="49">
        <f>PRODUCT(G40,PARAMETROS!F$3)</f>
        <v>84.629095615000011</v>
      </c>
      <c r="M40" s="45"/>
    </row>
    <row r="41" spans="1:13" x14ac:dyDescent="0.2">
      <c r="A41" s="61">
        <v>3</v>
      </c>
      <c r="B41" s="46">
        <f t="shared" si="1"/>
        <v>93.576999999999984</v>
      </c>
      <c r="C41" s="47">
        <f t="shared" si="2"/>
        <v>92.828571428571422</v>
      </c>
      <c r="D41" s="48">
        <f>IF(B41&lt;C41,C41*PARAMETROS!F$5,B41*PARAMETROS!F$5)</f>
        <v>28.915292999999995</v>
      </c>
      <c r="E41" s="48">
        <f>IF(B41&lt;C41,C41*PARAMETROS!F$3,B41*PARAMETROS!F$3)</f>
        <v>28.915292999999995</v>
      </c>
      <c r="F41" s="61">
        <v>3</v>
      </c>
      <c r="G41" s="46">
        <f t="shared" si="0"/>
        <v>205.41042625</v>
      </c>
      <c r="H41" s="49">
        <f>PRODUCT(G41,PARAMETROS!F$5)</f>
        <v>63.471821711250001</v>
      </c>
      <c r="I41" s="49">
        <f>PRODUCT(G41,PARAMETROS!F$3)</f>
        <v>63.471821711250001</v>
      </c>
      <c r="M41" s="45"/>
    </row>
    <row r="42" spans="1:13" x14ac:dyDescent="0.2">
      <c r="A42" s="61">
        <v>2</v>
      </c>
      <c r="B42" s="46">
        <f t="shared" si="1"/>
        <v>62.384666666666661</v>
      </c>
      <c r="C42" s="47">
        <f t="shared" si="2"/>
        <v>61.885714285714279</v>
      </c>
      <c r="D42" s="48">
        <f>IF(B42&lt;C42,C42*PARAMETROS!F$5,B42*PARAMETROS!F$5)</f>
        <v>19.276861999999998</v>
      </c>
      <c r="E42" s="48">
        <f>IF(B42&lt;C42,C42*PARAMETROS!F$3,B42*PARAMETROS!F$3)</f>
        <v>19.276861999999998</v>
      </c>
      <c r="F42" s="61">
        <v>2</v>
      </c>
      <c r="G42" s="46">
        <f t="shared" si="0"/>
        <v>136.94028416666669</v>
      </c>
      <c r="H42" s="49">
        <f>PRODUCT(G42,PARAMETROS!F$5)</f>
        <v>42.314547807500006</v>
      </c>
      <c r="I42" s="49">
        <f>PRODUCT(G42,PARAMETROS!F$3)</f>
        <v>42.314547807500006</v>
      </c>
      <c r="M42" s="45"/>
    </row>
    <row r="43" spans="1:13" ht="15" thickBot="1" x14ac:dyDescent="0.25">
      <c r="A43" s="63">
        <v>1</v>
      </c>
      <c r="B43" s="64">
        <f t="shared" si="1"/>
        <v>31.19233333333333</v>
      </c>
      <c r="C43" s="47">
        <f t="shared" si="2"/>
        <v>30.94285714285714</v>
      </c>
      <c r="D43" s="51">
        <f>IF(B43&lt;C43,C43*PARAMETROS!F$5,B43*PARAMETROS!F$5)</f>
        <v>9.6384309999999989</v>
      </c>
      <c r="E43" s="52">
        <f>IF(B43&lt;C43,C43*PARAMETROS!F$3,B43*PARAMETROS!F$3)</f>
        <v>9.6384309999999989</v>
      </c>
      <c r="F43" s="61">
        <v>1</v>
      </c>
      <c r="G43" s="50">
        <f t="shared" si="0"/>
        <v>68.470142083333343</v>
      </c>
      <c r="H43" s="52">
        <f>PRODUCT(G43,PARAMETROS!F$5)</f>
        <v>21.157273903750003</v>
      </c>
      <c r="I43" s="52">
        <f>PRODUCT(G43,PARAMETROS!F$3)</f>
        <v>21.157273903750003</v>
      </c>
      <c r="M43" s="45"/>
    </row>
    <row r="46" spans="1:13" ht="57.75" hidden="1" thickBot="1" x14ac:dyDescent="0.25">
      <c r="B46" s="55" t="s">
        <v>52</v>
      </c>
      <c r="C46" s="56">
        <v>7.22</v>
      </c>
      <c r="F46" s="65"/>
    </row>
  </sheetData>
  <sheetProtection algorithmName="SHA-512" hashValue="XX170RaFYnkXDFQ26nN/8BxnE18VFXpzAV2wejW6QmPQSm0urj5vmqgB+OjkJKUEHljtFRJ2EJkKpX89JmlbTw==" saltValue="dq0y9bzNlVjs6s0l21CV4A==" spinCount="100000" sheet="1" objects="1" scenarios="1"/>
  <mergeCells count="4">
    <mergeCell ref="D2:E2"/>
    <mergeCell ref="H2:I2"/>
    <mergeCell ref="G1:I1"/>
    <mergeCell ref="B1:D1"/>
  </mergeCells>
  <phoneticPr fontId="0" type="noConversion"/>
  <pageMargins left="0.75" right="0.75" top="1" bottom="1" header="0" footer="0"/>
  <pageSetup paperSize="9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6"/>
  <sheetViews>
    <sheetView tabSelected="1" workbookViewId="0">
      <selection activeCell="A46" sqref="A46:XFD46"/>
    </sheetView>
  </sheetViews>
  <sheetFormatPr baseColWidth="10" defaultColWidth="11.5703125" defaultRowHeight="14.25" x14ac:dyDescent="0.2"/>
  <cols>
    <col min="1" max="1" width="17.7109375" style="44" customWidth="1"/>
    <col min="2" max="2" width="16.5703125" style="44" bestFit="1" customWidth="1"/>
    <col min="3" max="3" width="16.7109375" style="53" hidden="1" customWidth="1"/>
    <col min="4" max="4" width="15.140625" style="45" bestFit="1" customWidth="1"/>
    <col min="5" max="5" width="17.140625" style="45" bestFit="1" customWidth="1"/>
    <col min="6" max="6" width="17" style="45" customWidth="1"/>
    <col min="7" max="7" width="16.5703125" style="45" bestFit="1" customWidth="1"/>
    <col min="8" max="8" width="15.5703125" style="45" bestFit="1" customWidth="1"/>
    <col min="9" max="9" width="17.7109375" style="45" bestFit="1" customWidth="1"/>
    <col min="10" max="10" width="11.5703125" style="45"/>
    <col min="11" max="11" width="28.7109375" style="45" bestFit="1" customWidth="1"/>
    <col min="12" max="12" width="13.140625" style="45" customWidth="1"/>
    <col min="13" max="13" width="37.28515625" style="54" bestFit="1" customWidth="1"/>
    <col min="14" max="16384" width="11.5703125" style="45"/>
  </cols>
  <sheetData>
    <row r="1" spans="1:14" ht="23.45" customHeight="1" thickBot="1" x14ac:dyDescent="0.35">
      <c r="B1" s="85" t="s">
        <v>32</v>
      </c>
      <c r="C1" s="86"/>
      <c r="D1" s="87"/>
      <c r="E1" s="88"/>
      <c r="G1" s="85" t="s">
        <v>33</v>
      </c>
      <c r="H1" s="86"/>
      <c r="I1" s="87"/>
      <c r="M1" s="45"/>
    </row>
    <row r="2" spans="1:14" ht="41.45" customHeight="1" thickBot="1" x14ac:dyDescent="0.25">
      <c r="B2" s="68" t="s">
        <v>4</v>
      </c>
      <c r="C2" s="57"/>
      <c r="D2" s="83" t="s">
        <v>50</v>
      </c>
      <c r="E2" s="84"/>
      <c r="F2" s="44"/>
      <c r="G2" s="68" t="s">
        <v>4</v>
      </c>
      <c r="H2" s="83" t="s">
        <v>50</v>
      </c>
      <c r="I2" s="84"/>
      <c r="M2" s="45"/>
    </row>
    <row r="3" spans="1:14" s="58" customFormat="1" ht="43.5" thickBot="1" x14ac:dyDescent="0.25">
      <c r="A3" s="62" t="s">
        <v>0</v>
      </c>
      <c r="B3" s="59" t="s">
        <v>5</v>
      </c>
      <c r="C3" s="67" t="s">
        <v>55</v>
      </c>
      <c r="D3" s="60" t="s">
        <v>48</v>
      </c>
      <c r="E3" s="60" t="s">
        <v>49</v>
      </c>
      <c r="F3" s="62" t="s">
        <v>0</v>
      </c>
      <c r="G3" s="66" t="s">
        <v>5</v>
      </c>
      <c r="H3" s="60" t="s">
        <v>48</v>
      </c>
      <c r="I3" s="60" t="s">
        <v>49</v>
      </c>
      <c r="K3" s="78" t="s">
        <v>59</v>
      </c>
      <c r="L3" s="78"/>
      <c r="M3" s="45"/>
      <c r="N3" s="45"/>
    </row>
    <row r="4" spans="1:14" x14ac:dyDescent="0.2">
      <c r="A4" s="61">
        <v>40</v>
      </c>
      <c r="B4" s="46">
        <f>PARAMETROS!B4</f>
        <v>1097.1666666666667</v>
      </c>
      <c r="C4" s="47"/>
      <c r="D4" s="48">
        <f>IF(B4&lt;=PARAMETROS!F$9,PARAMETROS!F$9*PARAMETROS!F$4,B4*PARAMETROS!F$4)</f>
        <v>339.02450000000005</v>
      </c>
      <c r="E4" s="48">
        <f>IF(B4&lt;=PARAMETROS!F$9,PARAMETROS!F$9*PARAMETROS!F$2,B4*PARAMETROS!F$2)</f>
        <v>339.02450000000005</v>
      </c>
      <c r="F4" s="61">
        <v>40</v>
      </c>
      <c r="G4" s="46">
        <f>PARAMETROS!C4</f>
        <v>2191.044546666667</v>
      </c>
      <c r="H4" s="49">
        <f>PRODUCT(G4,PARAMETROS!F$4)</f>
        <v>677.03276492000009</v>
      </c>
      <c r="I4" s="49">
        <f>PRODUCT(G4,PARAMETROS!F$2)</f>
        <v>677.03276492000009</v>
      </c>
      <c r="K4" s="79" t="s">
        <v>60</v>
      </c>
      <c r="L4" s="80">
        <v>0.309</v>
      </c>
      <c r="M4" s="45"/>
    </row>
    <row r="5" spans="1:14" x14ac:dyDescent="0.2">
      <c r="A5" s="61">
        <v>39</v>
      </c>
      <c r="B5" s="46">
        <f>PRODUCT(B$4,A5)/A$4</f>
        <v>1069.7375</v>
      </c>
      <c r="C5" s="47">
        <f>(A5/7*30)*$C$46</f>
        <v>1001.1857142857143</v>
      </c>
      <c r="D5" s="48">
        <f>IF(B5&lt;C5,C5*PARAMETROS!F$5,B5*PARAMETROS!F$5)</f>
        <v>330.54888749999998</v>
      </c>
      <c r="E5" s="48">
        <f>IF(B5&lt;C5,C5*PARAMETROS!F$3,B5*PARAMETROS!F$3)</f>
        <v>330.54888749999998</v>
      </c>
      <c r="F5" s="61">
        <v>39</v>
      </c>
      <c r="G5" s="46">
        <f>PRODUCT(G$4,F5)/F$4</f>
        <v>2136.2684330000002</v>
      </c>
      <c r="H5" s="49">
        <f>PRODUCT(G5,PARAMETROS!F$5)</f>
        <v>660.10694579700009</v>
      </c>
      <c r="I5" s="49">
        <f>PRODUCT(G5,PARAMETROS!F$3)</f>
        <v>660.10694579700009</v>
      </c>
      <c r="K5" s="79" t="s">
        <v>61</v>
      </c>
      <c r="L5" s="80">
        <v>0.309</v>
      </c>
      <c r="M5" s="45"/>
    </row>
    <row r="6" spans="1:14" x14ac:dyDescent="0.2">
      <c r="A6" s="61">
        <v>38</v>
      </c>
      <c r="B6" s="46">
        <f t="shared" ref="B6:B43" si="0">PRODUCT(B$4,A6)/A$4</f>
        <v>1042.3083333333334</v>
      </c>
      <c r="C6" s="47">
        <f t="shared" ref="C6:C43" si="1">(A6/7*30)*$C$46</f>
        <v>975.51428571428573</v>
      </c>
      <c r="D6" s="48">
        <f>IF(B6&lt;C6,C6*PARAMETROS!F$5,B6*PARAMETROS!F$5)</f>
        <v>322.07327500000002</v>
      </c>
      <c r="E6" s="48">
        <f>IF(B6&lt;C6,C6*PARAMETROS!F$3,B6*PARAMETROS!F$3)</f>
        <v>322.07327500000002</v>
      </c>
      <c r="F6" s="61">
        <v>38</v>
      </c>
      <c r="G6" s="46">
        <f t="shared" ref="G6:G43" si="2">PRODUCT(G$4,F6)/F$4</f>
        <v>2081.4923193333334</v>
      </c>
      <c r="H6" s="49">
        <f>PRODUCT(G6,PARAMETROS!F$5)</f>
        <v>643.18112667399998</v>
      </c>
      <c r="I6" s="49">
        <f>PRODUCT(G6,PARAMETROS!F$3)</f>
        <v>643.18112667399998</v>
      </c>
      <c r="K6" s="79" t="s">
        <v>62</v>
      </c>
      <c r="L6" s="80">
        <v>0.309</v>
      </c>
      <c r="M6" s="45"/>
    </row>
    <row r="7" spans="1:14" x14ac:dyDescent="0.2">
      <c r="A7" s="61">
        <v>37</v>
      </c>
      <c r="B7" s="46">
        <f t="shared" si="0"/>
        <v>1014.8791666666668</v>
      </c>
      <c r="C7" s="47">
        <f t="shared" si="1"/>
        <v>949.84285714285704</v>
      </c>
      <c r="D7" s="48">
        <f>IF(B7&lt;C7,C7*PARAMETROS!F$5,B7*PARAMETROS!F$5)</f>
        <v>313.59766250000007</v>
      </c>
      <c r="E7" s="48">
        <f>IF(B7&lt;C7,C7*PARAMETROS!F$3,B7*PARAMETROS!F$3)</f>
        <v>313.59766250000007</v>
      </c>
      <c r="F7" s="61">
        <v>37</v>
      </c>
      <c r="G7" s="46">
        <f t="shared" si="2"/>
        <v>2026.7162056666668</v>
      </c>
      <c r="H7" s="49">
        <f>PRODUCT(G7,PARAMETROS!F$5)</f>
        <v>626.2553075510001</v>
      </c>
      <c r="I7" s="49">
        <f>PRODUCT(G7,PARAMETROS!F$3)</f>
        <v>626.2553075510001</v>
      </c>
      <c r="K7" s="79" t="s">
        <v>63</v>
      </c>
      <c r="L7" s="80">
        <v>0.309</v>
      </c>
      <c r="M7" s="45"/>
    </row>
    <row r="8" spans="1:14" x14ac:dyDescent="0.2">
      <c r="A8" s="61">
        <v>36</v>
      </c>
      <c r="B8" s="46">
        <f t="shared" si="0"/>
        <v>987.45</v>
      </c>
      <c r="C8" s="47">
        <f t="shared" si="1"/>
        <v>924.17142857142869</v>
      </c>
      <c r="D8" s="48">
        <f>IF(B8&lt;C8,C8*PARAMETROS!F$5,B8*PARAMETROS!F$5)</f>
        <v>305.12205</v>
      </c>
      <c r="E8" s="48">
        <f>IF(B8&lt;C8,C8*PARAMETROS!F$3,B8*PARAMETROS!F$3)</f>
        <v>305.12205</v>
      </c>
      <c r="F8" s="61">
        <v>36</v>
      </c>
      <c r="G8" s="46">
        <f t="shared" si="2"/>
        <v>1971.9400920000003</v>
      </c>
      <c r="H8" s="49">
        <f>PRODUCT(G8,PARAMETROS!F$5)</f>
        <v>609.3294884280001</v>
      </c>
      <c r="I8" s="49">
        <f>PRODUCT(G8,PARAMETROS!F$3)</f>
        <v>609.3294884280001</v>
      </c>
      <c r="M8" s="45"/>
    </row>
    <row r="9" spans="1:14" x14ac:dyDescent="0.2">
      <c r="A9" s="61">
        <v>35</v>
      </c>
      <c r="B9" s="46">
        <f t="shared" si="0"/>
        <v>960.02083333333337</v>
      </c>
      <c r="C9" s="47">
        <f t="shared" si="1"/>
        <v>898.5</v>
      </c>
      <c r="D9" s="48">
        <f>IF(B9&lt;C9,C9*PARAMETROS!F$5,B9*PARAMETROS!F$5)</f>
        <v>296.64643749999999</v>
      </c>
      <c r="E9" s="48">
        <f>IF(B9&lt;C9,C9*PARAMETROS!F$3,B9*PARAMETROS!F$3)</f>
        <v>296.64643749999999</v>
      </c>
      <c r="F9" s="61">
        <v>35</v>
      </c>
      <c r="G9" s="46">
        <f t="shared" si="2"/>
        <v>1917.1639783333335</v>
      </c>
      <c r="H9" s="49">
        <f>PRODUCT(G9,PARAMETROS!F$5)</f>
        <v>592.40366930499999</v>
      </c>
      <c r="I9" s="49">
        <f>PRODUCT(G9,PARAMETROS!F$3)</f>
        <v>592.40366930499999</v>
      </c>
      <c r="M9" s="45"/>
    </row>
    <row r="10" spans="1:14" x14ac:dyDescent="0.2">
      <c r="A10" s="61">
        <v>34</v>
      </c>
      <c r="B10" s="46">
        <f t="shared" si="0"/>
        <v>932.59166666666681</v>
      </c>
      <c r="C10" s="47">
        <f t="shared" si="1"/>
        <v>872.82857142857131</v>
      </c>
      <c r="D10" s="48">
        <f>IF(B10&lt;C10,C10*PARAMETROS!F$5,B10*PARAMETROS!F$5)</f>
        <v>288.17082500000004</v>
      </c>
      <c r="E10" s="48">
        <f>IF(B10&lt;C10,C10*PARAMETROS!F$3,B10*PARAMETROS!F$3)</f>
        <v>288.17082500000004</v>
      </c>
      <c r="F10" s="61">
        <v>34</v>
      </c>
      <c r="G10" s="46">
        <f t="shared" si="2"/>
        <v>1862.3878646666667</v>
      </c>
      <c r="H10" s="49">
        <f>PRODUCT(G10,PARAMETROS!F$5)</f>
        <v>575.477850182</v>
      </c>
      <c r="I10" s="49">
        <f>PRODUCT(G10,PARAMETROS!F$3)</f>
        <v>575.477850182</v>
      </c>
      <c r="M10" s="45"/>
    </row>
    <row r="11" spans="1:14" x14ac:dyDescent="0.2">
      <c r="A11" s="61">
        <v>33</v>
      </c>
      <c r="B11" s="46">
        <f t="shared" si="0"/>
        <v>905.16250000000002</v>
      </c>
      <c r="C11" s="47">
        <f t="shared" si="1"/>
        <v>847.15714285714296</v>
      </c>
      <c r="D11" s="48">
        <f>IF(B11&lt;C11,C11*PARAMETROS!F$5,B11*PARAMETROS!F$5)</f>
        <v>279.69521250000003</v>
      </c>
      <c r="E11" s="48">
        <f>IF(B11&lt;C11,C11*PARAMETROS!F$3,B11*PARAMETROS!F$3)</f>
        <v>279.69521250000003</v>
      </c>
      <c r="F11" s="61">
        <v>33</v>
      </c>
      <c r="G11" s="46">
        <f t="shared" si="2"/>
        <v>1807.6117510000004</v>
      </c>
      <c r="H11" s="49">
        <f>PRODUCT(G11,PARAMETROS!F$5)</f>
        <v>558.55203105900011</v>
      </c>
      <c r="I11" s="49">
        <f>PRODUCT(G11,PARAMETROS!F$3)</f>
        <v>558.55203105900011</v>
      </c>
      <c r="M11" s="45"/>
    </row>
    <row r="12" spans="1:14" x14ac:dyDescent="0.2">
      <c r="A12" s="61">
        <v>32</v>
      </c>
      <c r="B12" s="46">
        <f t="shared" si="0"/>
        <v>877.73333333333335</v>
      </c>
      <c r="C12" s="47">
        <f t="shared" si="1"/>
        <v>821.48571428571427</v>
      </c>
      <c r="D12" s="48">
        <f>IF(B12&lt;C12,C12*PARAMETROS!F$5,B12*PARAMETROS!F$5)</f>
        <v>271.21960000000001</v>
      </c>
      <c r="E12" s="48">
        <f>IF(B12&lt;C12,C12*PARAMETROS!F$3,B12*PARAMETROS!F$3)</f>
        <v>271.21960000000001</v>
      </c>
      <c r="F12" s="61">
        <v>32</v>
      </c>
      <c r="G12" s="46">
        <f t="shared" si="2"/>
        <v>1752.8356373333336</v>
      </c>
      <c r="H12" s="49">
        <f>PRODUCT(G12,PARAMETROS!F$5)</f>
        <v>541.62621193600012</v>
      </c>
      <c r="I12" s="49">
        <f>PRODUCT(G12,PARAMETROS!F$3)</f>
        <v>541.62621193600012</v>
      </c>
      <c r="M12" s="45"/>
    </row>
    <row r="13" spans="1:14" x14ac:dyDescent="0.2">
      <c r="A13" s="61">
        <v>31</v>
      </c>
      <c r="B13" s="46">
        <f t="shared" si="0"/>
        <v>850.30416666666679</v>
      </c>
      <c r="C13" s="47">
        <f t="shared" si="1"/>
        <v>795.8142857142858</v>
      </c>
      <c r="D13" s="48">
        <f>IF(B13&lt;C13,C13*PARAMETROS!F$5,B13*PARAMETROS!F$5)</f>
        <v>262.74398750000006</v>
      </c>
      <c r="E13" s="48">
        <f>IF(B13&lt;C13,C13*PARAMETROS!F$3,B13*PARAMETROS!F$3)</f>
        <v>262.74398750000006</v>
      </c>
      <c r="F13" s="61">
        <v>31</v>
      </c>
      <c r="G13" s="46">
        <f t="shared" si="2"/>
        <v>1698.0595236666668</v>
      </c>
      <c r="H13" s="49">
        <f>PRODUCT(G13,PARAMETROS!F$5)</f>
        <v>524.70039281300001</v>
      </c>
      <c r="I13" s="49">
        <f>PRODUCT(G13,PARAMETROS!F$3)</f>
        <v>524.70039281300001</v>
      </c>
      <c r="M13" s="45"/>
    </row>
    <row r="14" spans="1:14" x14ac:dyDescent="0.2">
      <c r="A14" s="61">
        <v>30</v>
      </c>
      <c r="B14" s="46">
        <f t="shared" si="0"/>
        <v>822.875</v>
      </c>
      <c r="C14" s="47">
        <f t="shared" si="1"/>
        <v>770.14285714285711</v>
      </c>
      <c r="D14" s="48">
        <f>IF(B14&lt;C14,C14*PARAMETROS!F$5,B14*PARAMETROS!F$5)</f>
        <v>254.26837499999999</v>
      </c>
      <c r="E14" s="48">
        <f>IF(B14&lt;C14,C14*PARAMETROS!F$3,B14*PARAMETROS!F$3)</f>
        <v>254.26837499999999</v>
      </c>
      <c r="F14" s="61">
        <v>30</v>
      </c>
      <c r="G14" s="46">
        <f t="shared" si="2"/>
        <v>1643.2834100000005</v>
      </c>
      <c r="H14" s="49">
        <f>PRODUCT(G14,PARAMETROS!F$5)</f>
        <v>507.77457369000012</v>
      </c>
      <c r="I14" s="49">
        <f>PRODUCT(G14,PARAMETROS!F$3)</f>
        <v>507.77457369000012</v>
      </c>
      <c r="M14" s="45"/>
    </row>
    <row r="15" spans="1:14" x14ac:dyDescent="0.2">
      <c r="A15" s="61">
        <v>29</v>
      </c>
      <c r="B15" s="46">
        <f t="shared" si="0"/>
        <v>795.44583333333344</v>
      </c>
      <c r="C15" s="47">
        <f t="shared" si="1"/>
        <v>744.47142857142865</v>
      </c>
      <c r="D15" s="48">
        <f>IF(B15&lt;C15,C15*PARAMETROS!F$5,B15*PARAMETROS!F$5)</f>
        <v>245.79276250000004</v>
      </c>
      <c r="E15" s="48">
        <f>IF(B15&lt;C15,C15*PARAMETROS!F$3,B15*PARAMETROS!F$3)</f>
        <v>245.79276250000004</v>
      </c>
      <c r="F15" s="61">
        <v>29</v>
      </c>
      <c r="G15" s="46">
        <f t="shared" si="2"/>
        <v>1588.5072963333337</v>
      </c>
      <c r="H15" s="49">
        <f>PRODUCT(G15,PARAMETROS!F$5)</f>
        <v>490.84875456700007</v>
      </c>
      <c r="I15" s="49">
        <f>PRODUCT(G15,PARAMETROS!F$3)</f>
        <v>490.84875456700007</v>
      </c>
      <c r="M15" s="45"/>
    </row>
    <row r="16" spans="1:14" x14ac:dyDescent="0.2">
      <c r="A16" s="61">
        <v>28</v>
      </c>
      <c r="B16" s="46">
        <f t="shared" si="0"/>
        <v>768.01666666666665</v>
      </c>
      <c r="C16" s="47">
        <f t="shared" si="1"/>
        <v>718.80000000000007</v>
      </c>
      <c r="D16" s="48">
        <f>IF(B16&lt;C16,C16*PARAMETROS!F$5,B16*PARAMETROS!F$5)</f>
        <v>237.31715</v>
      </c>
      <c r="E16" s="48">
        <f>IF(B16&lt;C16,C16*PARAMETROS!F$3,B16*PARAMETROS!F$3)</f>
        <v>237.31715</v>
      </c>
      <c r="F16" s="61">
        <v>28</v>
      </c>
      <c r="G16" s="46">
        <f t="shared" si="2"/>
        <v>1533.7311826666669</v>
      </c>
      <c r="H16" s="49">
        <f>PRODUCT(G16,PARAMETROS!F$5)</f>
        <v>473.92293544400007</v>
      </c>
      <c r="I16" s="49">
        <f>PRODUCT(G16,PARAMETROS!F$3)</f>
        <v>473.92293544400007</v>
      </c>
      <c r="M16" s="45"/>
    </row>
    <row r="17" spans="1:13" x14ac:dyDescent="0.2">
      <c r="A17" s="61">
        <v>27</v>
      </c>
      <c r="B17" s="46">
        <f t="shared" si="0"/>
        <v>740.58750000000009</v>
      </c>
      <c r="C17" s="47">
        <f t="shared" si="1"/>
        <v>693.12857142857149</v>
      </c>
      <c r="D17" s="48">
        <f>IF(B17&lt;C17,C17*PARAMETROS!F$5,B17*PARAMETROS!F$5)</f>
        <v>228.84153750000002</v>
      </c>
      <c r="E17" s="48">
        <f>IF(B17&lt;C17,C17*PARAMETROS!F$3,B17*PARAMETROS!F$3)</f>
        <v>228.84153750000002</v>
      </c>
      <c r="F17" s="61">
        <v>27</v>
      </c>
      <c r="G17" s="46">
        <f t="shared" si="2"/>
        <v>1478.9550690000001</v>
      </c>
      <c r="H17" s="49">
        <f>PRODUCT(G17,PARAMETROS!F$5)</f>
        <v>456.99711632100002</v>
      </c>
      <c r="I17" s="49">
        <f>PRODUCT(G17,PARAMETROS!F$3)</f>
        <v>456.99711632100002</v>
      </c>
      <c r="M17" s="45"/>
    </row>
    <row r="18" spans="1:13" x14ac:dyDescent="0.2">
      <c r="A18" s="61">
        <v>26</v>
      </c>
      <c r="B18" s="46">
        <f t="shared" si="0"/>
        <v>713.15833333333342</v>
      </c>
      <c r="C18" s="47">
        <f t="shared" si="1"/>
        <v>667.45714285714291</v>
      </c>
      <c r="D18" s="48">
        <f>IF(B18&lt;C18,C18*PARAMETROS!F$5,B18*PARAMETROS!F$5)</f>
        <v>220.36592500000003</v>
      </c>
      <c r="E18" s="48">
        <f>IF(B18&lt;C18,C18*PARAMETROS!F$3,B18*PARAMETROS!F$3)</f>
        <v>220.36592500000003</v>
      </c>
      <c r="F18" s="61">
        <v>26</v>
      </c>
      <c r="G18" s="46">
        <f t="shared" si="2"/>
        <v>1424.1789553333335</v>
      </c>
      <c r="H18" s="49">
        <f>PRODUCT(G18,PARAMETROS!F$5)</f>
        <v>440.07129719800008</v>
      </c>
      <c r="I18" s="49">
        <f>PRODUCT(G18,PARAMETROS!F$3)</f>
        <v>440.07129719800008</v>
      </c>
      <c r="M18" s="45"/>
    </row>
    <row r="19" spans="1:13" x14ac:dyDescent="0.2">
      <c r="A19" s="61">
        <v>25</v>
      </c>
      <c r="B19" s="46">
        <f t="shared" si="0"/>
        <v>685.72916666666674</v>
      </c>
      <c r="C19" s="47">
        <f t="shared" si="1"/>
        <v>641.78571428571433</v>
      </c>
      <c r="D19" s="48">
        <f>IF(B19&lt;C19,C19*PARAMETROS!F$5,B19*PARAMETROS!F$5)</f>
        <v>211.89031250000002</v>
      </c>
      <c r="E19" s="48">
        <f>IF(B19&lt;C19,C19*PARAMETROS!F$3,B19*PARAMETROS!F$3)</f>
        <v>211.89031250000002</v>
      </c>
      <c r="F19" s="61">
        <v>25</v>
      </c>
      <c r="G19" s="46">
        <f t="shared" si="2"/>
        <v>1369.4028416666667</v>
      </c>
      <c r="H19" s="49">
        <f>PRODUCT(G19,PARAMETROS!F$5)</f>
        <v>423.14547807500003</v>
      </c>
      <c r="I19" s="49">
        <f>PRODUCT(G19,PARAMETROS!F$3)</f>
        <v>423.14547807500003</v>
      </c>
      <c r="M19" s="45"/>
    </row>
    <row r="20" spans="1:13" x14ac:dyDescent="0.2">
      <c r="A20" s="61">
        <v>24</v>
      </c>
      <c r="B20" s="46">
        <f t="shared" si="0"/>
        <v>658.3</v>
      </c>
      <c r="C20" s="47">
        <f t="shared" si="1"/>
        <v>616.11428571428564</v>
      </c>
      <c r="D20" s="48">
        <f>IF(B20&lt;C20,C20*PARAMETROS!F$5,B20*PARAMETROS!F$5)</f>
        <v>203.41469999999998</v>
      </c>
      <c r="E20" s="48">
        <f>IF(B20&lt;C20,C20*PARAMETROS!F$3,B20*PARAMETROS!F$3)</f>
        <v>203.41469999999998</v>
      </c>
      <c r="F20" s="61">
        <v>24</v>
      </c>
      <c r="G20" s="46">
        <f t="shared" si="2"/>
        <v>1314.6267280000002</v>
      </c>
      <c r="H20" s="49">
        <f>PRODUCT(G20,PARAMETROS!F$5)</f>
        <v>406.21965895200003</v>
      </c>
      <c r="I20" s="49">
        <f>PRODUCT(G20,PARAMETROS!F$3)</f>
        <v>406.21965895200003</v>
      </c>
      <c r="M20" s="45"/>
    </row>
    <row r="21" spans="1:13" x14ac:dyDescent="0.2">
      <c r="A21" s="61">
        <v>23</v>
      </c>
      <c r="B21" s="46">
        <f t="shared" si="0"/>
        <v>630.87083333333339</v>
      </c>
      <c r="C21" s="47">
        <f t="shared" si="1"/>
        <v>590.44285714285718</v>
      </c>
      <c r="D21" s="48">
        <f>IF(B21&lt;C21,C21*PARAMETROS!F$5,B21*PARAMETROS!F$5)</f>
        <v>194.93908750000003</v>
      </c>
      <c r="E21" s="48">
        <f>IF(B21&lt;C21,C21*PARAMETROS!F$3,B21*PARAMETROS!F$3)</f>
        <v>194.93908750000003</v>
      </c>
      <c r="F21" s="61">
        <v>23</v>
      </c>
      <c r="G21" s="46">
        <f t="shared" si="2"/>
        <v>1259.8506143333336</v>
      </c>
      <c r="H21" s="49">
        <f>PRODUCT(G21,PARAMETROS!F$5)</f>
        <v>389.29383982900009</v>
      </c>
      <c r="I21" s="49">
        <f>PRODUCT(G21,PARAMETROS!F$3)</f>
        <v>389.29383982900009</v>
      </c>
      <c r="M21" s="45"/>
    </row>
    <row r="22" spans="1:13" x14ac:dyDescent="0.2">
      <c r="A22" s="61">
        <v>22</v>
      </c>
      <c r="B22" s="46">
        <f t="shared" si="0"/>
        <v>603.44166666666672</v>
      </c>
      <c r="C22" s="47">
        <f t="shared" si="1"/>
        <v>564.77142857142849</v>
      </c>
      <c r="D22" s="48">
        <f>IF(B22&lt;C22,C22*PARAMETROS!F$5,B22*PARAMETROS!F$5)</f>
        <v>186.46347500000002</v>
      </c>
      <c r="E22" s="48">
        <f>IF(B22&lt;C22,C22*PARAMETROS!F$3,B22*PARAMETROS!F$3)</f>
        <v>186.46347500000002</v>
      </c>
      <c r="F22" s="61">
        <v>22</v>
      </c>
      <c r="G22" s="46">
        <f t="shared" si="2"/>
        <v>1205.0745006666668</v>
      </c>
      <c r="H22" s="49">
        <f>PRODUCT(G22,PARAMETROS!F$5)</f>
        <v>372.36802070600004</v>
      </c>
      <c r="I22" s="49">
        <f>PRODUCT(G22,PARAMETROS!F$3)</f>
        <v>372.36802070600004</v>
      </c>
      <c r="M22" s="45"/>
    </row>
    <row r="23" spans="1:13" x14ac:dyDescent="0.2">
      <c r="A23" s="61">
        <v>21</v>
      </c>
      <c r="B23" s="46">
        <f t="shared" si="0"/>
        <v>576.01250000000005</v>
      </c>
      <c r="C23" s="47">
        <f t="shared" si="1"/>
        <v>539.1</v>
      </c>
      <c r="D23" s="48">
        <f>IF(B23&lt;C23,C23*PARAMETROS!F$5,B23*PARAMETROS!F$5)</f>
        <v>177.98786250000001</v>
      </c>
      <c r="E23" s="48">
        <f>IF(B23&lt;C23,C23*PARAMETROS!F$3,B23*PARAMETROS!F$3)</f>
        <v>177.98786250000001</v>
      </c>
      <c r="F23" s="61">
        <v>21</v>
      </c>
      <c r="G23" s="46">
        <f t="shared" si="2"/>
        <v>1150.2983870000003</v>
      </c>
      <c r="H23" s="49">
        <f>PRODUCT(G23,PARAMETROS!F$5)</f>
        <v>355.4422015830001</v>
      </c>
      <c r="I23" s="49">
        <f>PRODUCT(G23,PARAMETROS!F$3)</f>
        <v>355.4422015830001</v>
      </c>
      <c r="M23" s="45"/>
    </row>
    <row r="24" spans="1:13" x14ac:dyDescent="0.2">
      <c r="A24" s="61">
        <v>20</v>
      </c>
      <c r="B24" s="46">
        <f t="shared" si="0"/>
        <v>548.58333333333337</v>
      </c>
      <c r="C24" s="47">
        <f t="shared" si="1"/>
        <v>513.42857142857144</v>
      </c>
      <c r="D24" s="48">
        <f>IF(B24&lt;C24,C24*PARAMETROS!F$5,B24*PARAMETROS!F$5)</f>
        <v>169.51225000000002</v>
      </c>
      <c r="E24" s="48">
        <f>IF(B24&lt;C24,C24*PARAMETROS!F$3,B24*PARAMETROS!F$3)</f>
        <v>169.51225000000002</v>
      </c>
      <c r="F24" s="61">
        <v>20</v>
      </c>
      <c r="G24" s="46">
        <f t="shared" si="2"/>
        <v>1095.5222733333335</v>
      </c>
      <c r="H24" s="49">
        <f>PRODUCT(G24,PARAMETROS!F$5)</f>
        <v>338.51638246000005</v>
      </c>
      <c r="I24" s="49">
        <f>PRODUCT(G24,PARAMETROS!F$3)</f>
        <v>338.51638246000005</v>
      </c>
      <c r="M24" s="45"/>
    </row>
    <row r="25" spans="1:13" x14ac:dyDescent="0.2">
      <c r="A25" s="61">
        <v>19</v>
      </c>
      <c r="B25" s="46">
        <f t="shared" si="0"/>
        <v>521.1541666666667</v>
      </c>
      <c r="C25" s="47">
        <f t="shared" si="1"/>
        <v>487.75714285714287</v>
      </c>
      <c r="D25" s="48">
        <f>IF(B25&lt;C25,C25*PARAMETROS!F$5,B25*PARAMETROS!F$5)</f>
        <v>161.03663750000001</v>
      </c>
      <c r="E25" s="48">
        <f>IF(B25&lt;C25,C25*PARAMETROS!F$3,B25*PARAMETROS!F$3)</f>
        <v>161.03663750000001</v>
      </c>
      <c r="F25" s="61">
        <v>19</v>
      </c>
      <c r="G25" s="46">
        <f t="shared" si="2"/>
        <v>1040.7461596666667</v>
      </c>
      <c r="H25" s="49">
        <f>PRODUCT(G25,PARAMETROS!F$5)</f>
        <v>321.59056333699999</v>
      </c>
      <c r="I25" s="49">
        <f>PRODUCT(G25,PARAMETROS!F$3)</f>
        <v>321.59056333699999</v>
      </c>
      <c r="M25" s="45"/>
    </row>
    <row r="26" spans="1:13" x14ac:dyDescent="0.2">
      <c r="A26" s="61">
        <v>18</v>
      </c>
      <c r="B26" s="46">
        <f t="shared" si="0"/>
        <v>493.72500000000002</v>
      </c>
      <c r="C26" s="47">
        <f t="shared" si="1"/>
        <v>462.08571428571435</v>
      </c>
      <c r="D26" s="48">
        <f>IF(B26&lt;C26,C26*PARAMETROS!F$5,B26*PARAMETROS!F$5)</f>
        <v>152.561025</v>
      </c>
      <c r="E26" s="48">
        <f>IF(B26&lt;C26,C26*PARAMETROS!F$3,B26*PARAMETROS!F$3)</f>
        <v>152.561025</v>
      </c>
      <c r="F26" s="61">
        <v>18</v>
      </c>
      <c r="G26" s="46">
        <f t="shared" si="2"/>
        <v>985.97004600000014</v>
      </c>
      <c r="H26" s="49">
        <f>PRODUCT(G26,PARAMETROS!F$5)</f>
        <v>304.66474421400005</v>
      </c>
      <c r="I26" s="49">
        <f>PRODUCT(G26,PARAMETROS!F$3)</f>
        <v>304.66474421400005</v>
      </c>
      <c r="M26" s="45"/>
    </row>
    <row r="27" spans="1:13" x14ac:dyDescent="0.2">
      <c r="A27" s="61">
        <v>17</v>
      </c>
      <c r="B27" s="46">
        <f t="shared" si="0"/>
        <v>466.29583333333341</v>
      </c>
      <c r="C27" s="47">
        <f t="shared" si="1"/>
        <v>436.41428571428565</v>
      </c>
      <c r="D27" s="48">
        <f>IF(B27&lt;C27,C27*PARAMETROS!F$5,B27*PARAMETROS!F$5)</f>
        <v>144.08541250000002</v>
      </c>
      <c r="E27" s="48">
        <f>IF(B27&lt;C27,C27*PARAMETROS!F$3,B27*PARAMETROS!F$3)</f>
        <v>144.08541250000002</v>
      </c>
      <c r="F27" s="61">
        <v>17</v>
      </c>
      <c r="G27" s="46">
        <f t="shared" si="2"/>
        <v>931.19393233333335</v>
      </c>
      <c r="H27" s="49">
        <f>PRODUCT(G27,PARAMETROS!F$5)</f>
        <v>287.738925091</v>
      </c>
      <c r="I27" s="49">
        <f>PRODUCT(G27,PARAMETROS!F$3)</f>
        <v>287.738925091</v>
      </c>
      <c r="M27" s="45"/>
    </row>
    <row r="28" spans="1:13" x14ac:dyDescent="0.2">
      <c r="A28" s="61">
        <v>16</v>
      </c>
      <c r="B28" s="46">
        <f t="shared" si="0"/>
        <v>438.86666666666667</v>
      </c>
      <c r="C28" s="47">
        <f t="shared" si="1"/>
        <v>410.74285714285713</v>
      </c>
      <c r="D28" s="48">
        <f>IF(B28&lt;C28,C28*PARAMETROS!F$5,B28*PARAMETROS!F$5)</f>
        <v>135.60980000000001</v>
      </c>
      <c r="E28" s="48">
        <f>IF(B28&lt;C28,C28*PARAMETROS!F$3,B28*PARAMETROS!F$3)</f>
        <v>135.60980000000001</v>
      </c>
      <c r="F28" s="61">
        <v>16</v>
      </c>
      <c r="G28" s="46">
        <f t="shared" si="2"/>
        <v>876.41781866666679</v>
      </c>
      <c r="H28" s="49">
        <f>PRODUCT(G28,PARAMETROS!F$5)</f>
        <v>270.81310596800006</v>
      </c>
      <c r="I28" s="49">
        <f>PRODUCT(G28,PARAMETROS!F$3)</f>
        <v>270.81310596800006</v>
      </c>
      <c r="M28" s="45"/>
    </row>
    <row r="29" spans="1:13" x14ac:dyDescent="0.2">
      <c r="A29" s="61">
        <v>15</v>
      </c>
      <c r="B29" s="46">
        <f t="shared" si="0"/>
        <v>411.4375</v>
      </c>
      <c r="C29" s="47">
        <f t="shared" si="1"/>
        <v>385.07142857142856</v>
      </c>
      <c r="D29" s="48">
        <f>IF(B29&lt;C29,C29*PARAMETROS!F$5,B29*PARAMETROS!F$5)</f>
        <v>127.1341875</v>
      </c>
      <c r="E29" s="48">
        <f>IF(B29&lt;C29,C29*PARAMETROS!F$3,B29*PARAMETROS!F$3)</f>
        <v>127.1341875</v>
      </c>
      <c r="F29" s="61">
        <v>15</v>
      </c>
      <c r="G29" s="46">
        <f t="shared" si="2"/>
        <v>821.64170500000023</v>
      </c>
      <c r="H29" s="49">
        <f>PRODUCT(G29,PARAMETROS!F$5)</f>
        <v>253.88728684500006</v>
      </c>
      <c r="I29" s="49">
        <f>PRODUCT(G29,PARAMETROS!F$3)</f>
        <v>253.88728684500006</v>
      </c>
      <c r="M29" s="45"/>
    </row>
    <row r="30" spans="1:13" x14ac:dyDescent="0.2">
      <c r="A30" s="61">
        <v>14</v>
      </c>
      <c r="B30" s="46">
        <f t="shared" si="0"/>
        <v>384.00833333333333</v>
      </c>
      <c r="C30" s="47">
        <f t="shared" si="1"/>
        <v>359.40000000000003</v>
      </c>
      <c r="D30" s="48">
        <f>IF(B30&lt;C30,C30*PARAMETROS!F$5,B30*PARAMETROS!F$5)</f>
        <v>118.658575</v>
      </c>
      <c r="E30" s="48">
        <f>IF(B30&lt;C30,C30*PARAMETROS!F$3,B30*PARAMETROS!F$3)</f>
        <v>118.658575</v>
      </c>
      <c r="F30" s="61">
        <v>14</v>
      </c>
      <c r="G30" s="46">
        <f t="shared" si="2"/>
        <v>766.86559133333344</v>
      </c>
      <c r="H30" s="49">
        <f>PRODUCT(G30,PARAMETROS!F$5)</f>
        <v>236.96146772200004</v>
      </c>
      <c r="I30" s="49">
        <f>PRODUCT(G30,PARAMETROS!F$3)</f>
        <v>236.96146772200004</v>
      </c>
      <c r="M30" s="45"/>
    </row>
    <row r="31" spans="1:13" x14ac:dyDescent="0.2">
      <c r="A31" s="61">
        <v>13</v>
      </c>
      <c r="B31" s="46">
        <f t="shared" si="0"/>
        <v>356.57916666666671</v>
      </c>
      <c r="C31" s="47">
        <f t="shared" si="1"/>
        <v>333.72857142857146</v>
      </c>
      <c r="D31" s="48">
        <f>IF(B31&lt;C31,C31*PARAMETROS!F$5,B31*PARAMETROS!F$5)</f>
        <v>110.18296250000002</v>
      </c>
      <c r="E31" s="48">
        <f>IF(B31&lt;C31,C31*PARAMETROS!F$3,B31*PARAMETROS!F$3)</f>
        <v>110.18296250000002</v>
      </c>
      <c r="F31" s="61">
        <v>13</v>
      </c>
      <c r="G31" s="46">
        <f t="shared" si="2"/>
        <v>712.08947766666677</v>
      </c>
      <c r="H31" s="49">
        <f>PRODUCT(G31,PARAMETROS!F$5)</f>
        <v>220.03564859900004</v>
      </c>
      <c r="I31" s="49">
        <f>PRODUCT(G31,PARAMETROS!F$3)</f>
        <v>220.03564859900004</v>
      </c>
      <c r="M31" s="45"/>
    </row>
    <row r="32" spans="1:13" x14ac:dyDescent="0.2">
      <c r="A32" s="61">
        <v>12</v>
      </c>
      <c r="B32" s="46">
        <f t="shared" si="0"/>
        <v>329.15</v>
      </c>
      <c r="C32" s="47">
        <f t="shared" si="1"/>
        <v>308.05714285714282</v>
      </c>
      <c r="D32" s="48">
        <f>IF(B32&lt;C32,C32*PARAMETROS!F$5,B32*PARAMETROS!F$5)</f>
        <v>101.70734999999999</v>
      </c>
      <c r="E32" s="48">
        <f>IF(B32&lt;C32,C32*PARAMETROS!F$3,B32*PARAMETROS!F$3)</f>
        <v>101.70734999999999</v>
      </c>
      <c r="F32" s="61">
        <v>12</v>
      </c>
      <c r="G32" s="46">
        <f t="shared" si="2"/>
        <v>657.31336400000009</v>
      </c>
      <c r="H32" s="49">
        <f>PRODUCT(G32,PARAMETROS!F$5)</f>
        <v>203.10982947600002</v>
      </c>
      <c r="I32" s="49">
        <f>PRODUCT(G32,PARAMETROS!F$3)</f>
        <v>203.10982947600002</v>
      </c>
      <c r="M32" s="45"/>
    </row>
    <row r="33" spans="1:13" x14ac:dyDescent="0.2">
      <c r="A33" s="61">
        <v>11</v>
      </c>
      <c r="B33" s="46">
        <f t="shared" si="0"/>
        <v>301.72083333333336</v>
      </c>
      <c r="C33" s="47">
        <f t="shared" si="1"/>
        <v>282.38571428571424</v>
      </c>
      <c r="D33" s="48">
        <f>IF(B33&lt;C33,C33*PARAMETROS!F$5,B33*PARAMETROS!F$5)</f>
        <v>93.231737500000008</v>
      </c>
      <c r="E33" s="48">
        <f>IF(B33&lt;C33,C33*PARAMETROS!F$3,B33*PARAMETROS!F$3)</f>
        <v>93.231737500000008</v>
      </c>
      <c r="F33" s="61">
        <v>11</v>
      </c>
      <c r="G33" s="46">
        <f t="shared" si="2"/>
        <v>602.53725033333342</v>
      </c>
      <c r="H33" s="49">
        <f>PRODUCT(G33,PARAMETROS!F$5)</f>
        <v>186.18401035300002</v>
      </c>
      <c r="I33" s="49">
        <f>PRODUCT(G33,PARAMETROS!F$3)</f>
        <v>186.18401035300002</v>
      </c>
      <c r="M33" s="45"/>
    </row>
    <row r="34" spans="1:13" x14ac:dyDescent="0.2">
      <c r="A34" s="61">
        <v>10</v>
      </c>
      <c r="B34" s="46">
        <f t="shared" si="0"/>
        <v>274.29166666666669</v>
      </c>
      <c r="C34" s="47">
        <f t="shared" si="1"/>
        <v>256.71428571428572</v>
      </c>
      <c r="D34" s="48">
        <f>IF(B34&lt;C34,C34*PARAMETROS!F$5,B34*PARAMETROS!F$5)</f>
        <v>84.756125000000011</v>
      </c>
      <c r="E34" s="48">
        <f>IF(B34&lt;C34,C34*PARAMETROS!F$3,B34*PARAMETROS!F$3)</f>
        <v>84.756125000000011</v>
      </c>
      <c r="F34" s="61">
        <v>10</v>
      </c>
      <c r="G34" s="46">
        <f t="shared" si="2"/>
        <v>547.76113666666674</v>
      </c>
      <c r="H34" s="49">
        <f>PRODUCT(G34,PARAMETROS!F$5)</f>
        <v>169.25819123000002</v>
      </c>
      <c r="I34" s="49">
        <f>PRODUCT(G34,PARAMETROS!F$3)</f>
        <v>169.25819123000002</v>
      </c>
      <c r="M34" s="45"/>
    </row>
    <row r="35" spans="1:13" x14ac:dyDescent="0.2">
      <c r="A35" s="61">
        <v>9</v>
      </c>
      <c r="B35" s="46">
        <f t="shared" si="0"/>
        <v>246.86250000000001</v>
      </c>
      <c r="C35" s="47">
        <f t="shared" si="1"/>
        <v>231.04285714285717</v>
      </c>
      <c r="D35" s="48">
        <f>IF(B35&lt;C35,C35*PARAMETROS!F$5,B35*PARAMETROS!F$5)</f>
        <v>76.2805125</v>
      </c>
      <c r="E35" s="48">
        <f>IF(B35&lt;C35,C35*PARAMETROS!F$3,B35*PARAMETROS!F$3)</f>
        <v>76.2805125</v>
      </c>
      <c r="F35" s="61">
        <v>9</v>
      </c>
      <c r="G35" s="46">
        <f t="shared" si="2"/>
        <v>492.98502300000007</v>
      </c>
      <c r="H35" s="49">
        <f>PRODUCT(G35,PARAMETROS!F$5)</f>
        <v>152.33237210700003</v>
      </c>
      <c r="I35" s="49">
        <f>PRODUCT(G35,PARAMETROS!F$3)</f>
        <v>152.33237210700003</v>
      </c>
      <c r="M35" s="45"/>
    </row>
    <row r="36" spans="1:13" x14ac:dyDescent="0.2">
      <c r="A36" s="61">
        <v>8</v>
      </c>
      <c r="B36" s="46">
        <f t="shared" si="0"/>
        <v>219.43333333333334</v>
      </c>
      <c r="C36" s="47">
        <f t="shared" si="1"/>
        <v>205.37142857142857</v>
      </c>
      <c r="D36" s="48">
        <f>IF(B36&lt;C36,C36*PARAMETROS!F$5,B36*PARAMETROS!F$5)</f>
        <v>67.804900000000004</v>
      </c>
      <c r="E36" s="48">
        <f>IF(B36&lt;C36,C36*PARAMETROS!F$3,B36*PARAMETROS!F$3)</f>
        <v>67.804900000000004</v>
      </c>
      <c r="F36" s="61">
        <v>8</v>
      </c>
      <c r="G36" s="46">
        <f t="shared" si="2"/>
        <v>438.20890933333339</v>
      </c>
      <c r="H36" s="49">
        <f>PRODUCT(G36,PARAMETROS!F$5)</f>
        <v>135.40655298400003</v>
      </c>
      <c r="I36" s="49">
        <f>PRODUCT(G36,PARAMETROS!F$3)</f>
        <v>135.40655298400003</v>
      </c>
      <c r="M36" s="45"/>
    </row>
    <row r="37" spans="1:13" x14ac:dyDescent="0.2">
      <c r="A37" s="61">
        <v>7</v>
      </c>
      <c r="B37" s="46">
        <f t="shared" si="0"/>
        <v>192.00416666666666</v>
      </c>
      <c r="C37" s="47">
        <f t="shared" si="1"/>
        <v>179.70000000000002</v>
      </c>
      <c r="D37" s="48">
        <f>IF(B37&lt;C37,C37*PARAMETROS!F$5,B37*PARAMETROS!F$5)</f>
        <v>59.3292875</v>
      </c>
      <c r="E37" s="48">
        <f>IF(B37&lt;C37,C37*PARAMETROS!F$3,B37*PARAMETROS!F$3)</f>
        <v>59.3292875</v>
      </c>
      <c r="F37" s="61">
        <v>7</v>
      </c>
      <c r="G37" s="46">
        <f t="shared" si="2"/>
        <v>383.43279566666672</v>
      </c>
      <c r="H37" s="49">
        <f>PRODUCT(G37,PARAMETROS!F$5)</f>
        <v>118.48073386100002</v>
      </c>
      <c r="I37" s="49">
        <f>PRODUCT(G37,PARAMETROS!F$3)</f>
        <v>118.48073386100002</v>
      </c>
      <c r="M37" s="45"/>
    </row>
    <row r="38" spans="1:13" x14ac:dyDescent="0.2">
      <c r="A38" s="61">
        <v>6</v>
      </c>
      <c r="B38" s="46">
        <f t="shared" si="0"/>
        <v>164.57499999999999</v>
      </c>
      <c r="C38" s="47">
        <f t="shared" si="1"/>
        <v>154.02857142857141</v>
      </c>
      <c r="D38" s="48">
        <f>IF(B38&lt;C38,C38*PARAMETROS!F$5,B38*PARAMETROS!F$5)</f>
        <v>50.853674999999996</v>
      </c>
      <c r="E38" s="48">
        <f>IF(B38&lt;C38,C38*PARAMETROS!F$3,B38*PARAMETROS!F$3)</f>
        <v>50.853674999999996</v>
      </c>
      <c r="F38" s="61">
        <v>6</v>
      </c>
      <c r="G38" s="46">
        <f t="shared" si="2"/>
        <v>328.65668200000005</v>
      </c>
      <c r="H38" s="49">
        <f>PRODUCT(G38,PARAMETROS!F$5)</f>
        <v>101.55491473800001</v>
      </c>
      <c r="I38" s="49">
        <f>PRODUCT(G38,PARAMETROS!F$3)</f>
        <v>101.55491473800001</v>
      </c>
      <c r="M38" s="45"/>
    </row>
    <row r="39" spans="1:13" x14ac:dyDescent="0.2">
      <c r="A39" s="61">
        <v>5</v>
      </c>
      <c r="B39" s="46">
        <f t="shared" si="0"/>
        <v>137.14583333333334</v>
      </c>
      <c r="C39" s="47">
        <f t="shared" si="1"/>
        <v>128.35714285714286</v>
      </c>
      <c r="D39" s="48">
        <f>IF(B39&lt;C39,C39*PARAMETROS!F$5,B39*PARAMETROS!F$5)</f>
        <v>42.378062500000006</v>
      </c>
      <c r="E39" s="48">
        <f>IF(B39&lt;C39,C39*PARAMETROS!F$3,B39*PARAMETROS!F$3)</f>
        <v>42.378062500000006</v>
      </c>
      <c r="F39" s="61">
        <v>5</v>
      </c>
      <c r="G39" s="46">
        <f t="shared" si="2"/>
        <v>273.88056833333337</v>
      </c>
      <c r="H39" s="49">
        <f>PRODUCT(G39,PARAMETROS!F$5)</f>
        <v>84.629095615000011</v>
      </c>
      <c r="I39" s="49">
        <f>PRODUCT(G39,PARAMETROS!F$3)</f>
        <v>84.629095615000011</v>
      </c>
      <c r="M39" s="45"/>
    </row>
    <row r="40" spans="1:13" x14ac:dyDescent="0.2">
      <c r="A40" s="61">
        <v>4</v>
      </c>
      <c r="B40" s="46">
        <f t="shared" si="0"/>
        <v>109.71666666666667</v>
      </c>
      <c r="C40" s="47">
        <f t="shared" si="1"/>
        <v>102.68571428571428</v>
      </c>
      <c r="D40" s="48">
        <f>IF(B40&lt;C40,C40*PARAMETROS!F$5,B40*PARAMETROS!F$5)</f>
        <v>33.902450000000002</v>
      </c>
      <c r="E40" s="48">
        <f>IF(B40&lt;C40,C40*PARAMETROS!F$3,B40*PARAMETROS!F$3)</f>
        <v>33.902450000000002</v>
      </c>
      <c r="F40" s="61">
        <v>4</v>
      </c>
      <c r="G40" s="46">
        <f t="shared" si="2"/>
        <v>219.1044546666667</v>
      </c>
      <c r="H40" s="49">
        <f>PRODUCT(G40,PARAMETROS!F$5)</f>
        <v>67.703276492000015</v>
      </c>
      <c r="I40" s="49">
        <f>PRODUCT(G40,PARAMETROS!F$3)</f>
        <v>67.703276492000015</v>
      </c>
      <c r="M40" s="45"/>
    </row>
    <row r="41" spans="1:13" x14ac:dyDescent="0.2">
      <c r="A41" s="61">
        <v>3</v>
      </c>
      <c r="B41" s="46">
        <f t="shared" si="0"/>
        <v>82.287499999999994</v>
      </c>
      <c r="C41" s="47">
        <f t="shared" si="1"/>
        <v>77.014285714285705</v>
      </c>
      <c r="D41" s="48">
        <f>IF(B41&lt;C41,C41*PARAMETROS!F$5,B41*PARAMETROS!F$5)</f>
        <v>25.426837499999998</v>
      </c>
      <c r="E41" s="48">
        <f>IF(B41&lt;C41,C41*PARAMETROS!F$3,B41*PARAMETROS!F$3)</f>
        <v>25.426837499999998</v>
      </c>
      <c r="F41" s="61">
        <v>3</v>
      </c>
      <c r="G41" s="46">
        <f t="shared" si="2"/>
        <v>164.32834100000002</v>
      </c>
      <c r="H41" s="49">
        <f>PRODUCT(G41,PARAMETROS!F$5)</f>
        <v>50.777457369000004</v>
      </c>
      <c r="I41" s="49">
        <f>PRODUCT(G41,PARAMETROS!F$3)</f>
        <v>50.777457369000004</v>
      </c>
      <c r="M41" s="45"/>
    </row>
    <row r="42" spans="1:13" x14ac:dyDescent="0.2">
      <c r="A42" s="61">
        <v>2</v>
      </c>
      <c r="B42" s="46">
        <f t="shared" si="0"/>
        <v>54.858333333333334</v>
      </c>
      <c r="C42" s="47">
        <f t="shared" si="1"/>
        <v>51.342857142857142</v>
      </c>
      <c r="D42" s="48">
        <f>IF(B42&lt;C42,C42*PARAMETROS!F$5,B42*PARAMETROS!F$5)</f>
        <v>16.951225000000001</v>
      </c>
      <c r="E42" s="48">
        <f>IF(B42&lt;C42,C42*PARAMETROS!F$3,B42*PARAMETROS!F$3)</f>
        <v>16.951225000000001</v>
      </c>
      <c r="F42" s="61">
        <v>2</v>
      </c>
      <c r="G42" s="46">
        <f t="shared" si="2"/>
        <v>109.55222733333335</v>
      </c>
      <c r="H42" s="49">
        <f>PRODUCT(G42,PARAMETROS!F$5)</f>
        <v>33.851638246000007</v>
      </c>
      <c r="I42" s="49">
        <f>PRODUCT(G42,PARAMETROS!F$3)</f>
        <v>33.851638246000007</v>
      </c>
      <c r="M42" s="45"/>
    </row>
    <row r="43" spans="1:13" ht="15" thickBot="1" x14ac:dyDescent="0.25">
      <c r="A43" s="63">
        <v>1</v>
      </c>
      <c r="B43" s="64">
        <f t="shared" si="0"/>
        <v>27.429166666666667</v>
      </c>
      <c r="C43" s="47">
        <f t="shared" si="1"/>
        <v>25.671428571428571</v>
      </c>
      <c r="D43" s="51">
        <f>IF(B43&lt;C43,C43*PARAMETROS!F$5,B43*PARAMETROS!F$5)</f>
        <v>8.4756125000000004</v>
      </c>
      <c r="E43" s="52">
        <f>IF(B43&lt;C43,C43*PARAMETROS!F$3,B43*PARAMETROS!F$3)</f>
        <v>8.4756125000000004</v>
      </c>
      <c r="F43" s="61">
        <v>1</v>
      </c>
      <c r="G43" s="50">
        <f t="shared" si="2"/>
        <v>54.776113666666674</v>
      </c>
      <c r="H43" s="52">
        <f>PRODUCT(G43,PARAMETROS!F$5)</f>
        <v>16.925819123000004</v>
      </c>
      <c r="I43" s="52">
        <f>PRODUCT(G43,PARAMETROS!F$3)</f>
        <v>16.925819123000004</v>
      </c>
      <c r="M43" s="45"/>
    </row>
    <row r="46" spans="1:13" ht="57.75" hidden="1" thickBot="1" x14ac:dyDescent="0.25">
      <c r="B46" s="55" t="s">
        <v>54</v>
      </c>
      <c r="C46" s="56">
        <v>5.99</v>
      </c>
      <c r="F46" s="65"/>
    </row>
  </sheetData>
  <sheetProtection algorithmName="SHA-512" hashValue="NTeV7GaLlE0gdsPDVI6m6JbGddZr+dmsX6D1vvdeyc4YZ7rKdBLPgp85o96j26JQ+OV7NNKsu1G+oeXZfX3nsQ==" saltValue="E/FqY30/GQVyiLpdTYNVBg==" spinCount="100000" sheet="1" objects="1" scenarios="1"/>
  <mergeCells count="4">
    <mergeCell ref="D2:E2"/>
    <mergeCell ref="H2:I2"/>
    <mergeCell ref="G1:I1"/>
    <mergeCell ref="B1:E1"/>
  </mergeCells>
  <phoneticPr fontId="0" type="noConversion"/>
  <pageMargins left="0.75" right="0.75" top="1" bottom="1" header="0" footer="0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6"/>
  <sheetViews>
    <sheetView workbookViewId="0">
      <selection activeCell="C31" sqref="C1:C1048576"/>
    </sheetView>
  </sheetViews>
  <sheetFormatPr baseColWidth="10" defaultRowHeight="12.75" x14ac:dyDescent="0.2"/>
  <cols>
    <col min="1" max="1" width="25.140625" style="1" bestFit="1" customWidth="1"/>
    <col min="2" max="2" width="21.28515625" style="1" bestFit="1" customWidth="1"/>
    <col min="3" max="3" width="16.7109375" style="42" hidden="1" customWidth="1"/>
    <col min="4" max="4" width="15.5703125" bestFit="1" customWidth="1"/>
    <col min="5" max="5" width="17.7109375" bestFit="1" customWidth="1"/>
    <col min="6" max="6" width="6.85546875" customWidth="1"/>
    <col min="7" max="7" width="6.85546875" bestFit="1" customWidth="1"/>
    <col min="8" max="8" width="28.7109375" bestFit="1" customWidth="1"/>
    <col min="9" max="9" width="12.42578125" bestFit="1" customWidth="1"/>
    <col min="10" max="10" width="37.28515625" bestFit="1" customWidth="1"/>
  </cols>
  <sheetData>
    <row r="1" spans="1:9" ht="43.15" customHeight="1" thickBot="1" x14ac:dyDescent="0.25">
      <c r="B1" s="72" t="s">
        <v>4</v>
      </c>
      <c r="C1" s="72"/>
      <c r="D1" s="89" t="s">
        <v>50</v>
      </c>
      <c r="E1" s="90"/>
    </row>
    <row r="2" spans="1:9" ht="28.5" x14ac:dyDescent="0.2">
      <c r="A2" s="71" t="s">
        <v>0</v>
      </c>
      <c r="B2" s="73" t="s">
        <v>5</v>
      </c>
      <c r="C2" s="74" t="s">
        <v>56</v>
      </c>
      <c r="D2" s="73" t="s">
        <v>48</v>
      </c>
      <c r="E2" s="73" t="s">
        <v>49</v>
      </c>
      <c r="H2" s="78" t="s">
        <v>59</v>
      </c>
      <c r="I2" s="78"/>
    </row>
    <row r="3" spans="1:9" ht="14.25" x14ac:dyDescent="0.2">
      <c r="A3" s="69">
        <v>40</v>
      </c>
      <c r="B3" s="46">
        <f>PARAMETROS!B5</f>
        <v>2042.49</v>
      </c>
      <c r="C3" s="47"/>
      <c r="D3" s="70">
        <f>PRODUCT(B3,PARAMETROS!F$4)</f>
        <v>631.12941000000001</v>
      </c>
      <c r="E3" s="70">
        <f>PRODUCT(B3,PARAMETROS!F$2)</f>
        <v>631.12941000000001</v>
      </c>
      <c r="H3" s="79" t="s">
        <v>60</v>
      </c>
      <c r="I3" s="80">
        <v>0.309</v>
      </c>
    </row>
    <row r="4" spans="1:9" ht="14.25" x14ac:dyDescent="0.2">
      <c r="A4" s="69">
        <v>39</v>
      </c>
      <c r="B4" s="46">
        <f>PRODUCT(PARAMETROS!B$5,A4)/A$3</f>
        <v>1991.4277500000001</v>
      </c>
      <c r="C4" s="47">
        <f>(A4/7*30)*$C$46</f>
        <v>864.12857142857138</v>
      </c>
      <c r="D4" s="70">
        <f>IF(B4&lt;C4,C4*PARAMETROS!F$5,B4*PARAMETROS!F$5)</f>
        <v>615.35117475000004</v>
      </c>
      <c r="E4" s="70">
        <f>IF(B4&lt;C4,C4*PARAMETROS!F$3,B4*PARAMETROS!F$3)</f>
        <v>615.35117475000004</v>
      </c>
      <c r="H4" s="79" t="s">
        <v>61</v>
      </c>
      <c r="I4" s="80">
        <v>0.309</v>
      </c>
    </row>
    <row r="5" spans="1:9" ht="14.25" x14ac:dyDescent="0.2">
      <c r="A5" s="69">
        <v>38</v>
      </c>
      <c r="B5" s="46">
        <f>PRODUCT(PARAMETROS!B$5,A5)/A$3</f>
        <v>1940.3654999999999</v>
      </c>
      <c r="C5" s="47">
        <f t="shared" ref="C5:C42" si="0">(A5/7*30)*$C$46</f>
        <v>841.97142857142853</v>
      </c>
      <c r="D5" s="70">
        <f>IF(B5&lt;C5,C5*PARAMETROS!F$5,B5*PARAMETROS!F$5)</f>
        <v>599.57293949999996</v>
      </c>
      <c r="E5" s="70">
        <f>IF(B5&lt;C5,C5*PARAMETROS!F$3,B5*PARAMETROS!F$3)</f>
        <v>599.57293949999996</v>
      </c>
      <c r="H5" s="79" t="s">
        <v>62</v>
      </c>
      <c r="I5" s="80">
        <v>0.309</v>
      </c>
    </row>
    <row r="6" spans="1:9" ht="14.25" x14ac:dyDescent="0.2">
      <c r="A6" s="69">
        <v>37</v>
      </c>
      <c r="B6" s="46">
        <f>PRODUCT(PARAMETROS!B$5,A6)/A$3</f>
        <v>1889.3032500000002</v>
      </c>
      <c r="C6" s="47">
        <f t="shared" si="0"/>
        <v>819.81428571428557</v>
      </c>
      <c r="D6" s="70">
        <f>IF(B6&lt;C6,C6*PARAMETROS!F$5,B6*PARAMETROS!F$5)</f>
        <v>583.79470425</v>
      </c>
      <c r="E6" s="70">
        <f>IF(B6&lt;C6,C6*PARAMETROS!F$3,B6*PARAMETROS!F$3)</f>
        <v>583.79470425</v>
      </c>
      <c r="H6" s="79" t="s">
        <v>63</v>
      </c>
      <c r="I6" s="80">
        <v>0.309</v>
      </c>
    </row>
    <row r="7" spans="1:9" ht="14.25" x14ac:dyDescent="0.2">
      <c r="A7" s="69">
        <v>36</v>
      </c>
      <c r="B7" s="46">
        <f>PRODUCT(PARAMETROS!B$5,A7)/A$3</f>
        <v>1838.241</v>
      </c>
      <c r="C7" s="47">
        <f t="shared" si="0"/>
        <v>797.65714285714296</v>
      </c>
      <c r="D7" s="70">
        <f>IF(B7&lt;C7,C7*PARAMETROS!F$5,B7*PARAMETROS!F$5)</f>
        <v>568.01646900000003</v>
      </c>
      <c r="E7" s="70">
        <f>IF(B7&lt;C7,C7*PARAMETROS!F$3,B7*PARAMETROS!F$3)</f>
        <v>568.01646900000003</v>
      </c>
    </row>
    <row r="8" spans="1:9" ht="14.25" x14ac:dyDescent="0.2">
      <c r="A8" s="69">
        <v>35</v>
      </c>
      <c r="B8" s="46">
        <f>PRODUCT(PARAMETROS!B$5,A8)/A$3</f>
        <v>1787.1787499999998</v>
      </c>
      <c r="C8" s="47">
        <f t="shared" si="0"/>
        <v>775.5</v>
      </c>
      <c r="D8" s="70">
        <f>IF(B8&lt;C8,C8*PARAMETROS!F$5,B8*PARAMETROS!F$5)</f>
        <v>552.23823374999995</v>
      </c>
      <c r="E8" s="70">
        <f>IF(B8&lt;C8,C8*PARAMETROS!F$3,B8*PARAMETROS!F$3)</f>
        <v>552.23823374999995</v>
      </c>
    </row>
    <row r="9" spans="1:9" ht="14.25" x14ac:dyDescent="0.2">
      <c r="A9" s="69">
        <v>34</v>
      </c>
      <c r="B9" s="46">
        <f>PRODUCT(PARAMETROS!B$5,A9)/A$3</f>
        <v>1736.1165000000001</v>
      </c>
      <c r="C9" s="47">
        <f t="shared" si="0"/>
        <v>753.34285714285704</v>
      </c>
      <c r="D9" s="70">
        <f>IF(B9&lt;C9,C9*PARAMETROS!F$5,B9*PARAMETROS!F$5)</f>
        <v>536.45999849999998</v>
      </c>
      <c r="E9" s="70">
        <f>IF(B9&lt;C9,C9*PARAMETROS!F$3,B9*PARAMETROS!F$3)</f>
        <v>536.45999849999998</v>
      </c>
    </row>
    <row r="10" spans="1:9" ht="14.25" x14ac:dyDescent="0.2">
      <c r="A10" s="69">
        <v>33</v>
      </c>
      <c r="B10" s="46">
        <f>PRODUCT(PARAMETROS!B$5,A10)/A$3</f>
        <v>1685.0542499999999</v>
      </c>
      <c r="C10" s="47">
        <f t="shared" si="0"/>
        <v>731.18571428571431</v>
      </c>
      <c r="D10" s="70">
        <f>IF(B10&lt;C10,C10*PARAMETROS!F$5,B10*PARAMETROS!F$5)</f>
        <v>520.68176325000002</v>
      </c>
      <c r="E10" s="70">
        <f>IF(B10&lt;C10,C10*PARAMETROS!F$3,B10*PARAMETROS!F$3)</f>
        <v>520.68176325000002</v>
      </c>
    </row>
    <row r="11" spans="1:9" ht="14.25" x14ac:dyDescent="0.2">
      <c r="A11" s="69">
        <v>32</v>
      </c>
      <c r="B11" s="46">
        <f>PRODUCT(PARAMETROS!B$5,A11)/A$3</f>
        <v>1633.992</v>
      </c>
      <c r="C11" s="47">
        <f t="shared" si="0"/>
        <v>709.02857142857135</v>
      </c>
      <c r="D11" s="70">
        <f>IF(B11&lt;C11,C11*PARAMETROS!F$5,B11*PARAMETROS!F$5)</f>
        <v>504.90352799999999</v>
      </c>
      <c r="E11" s="70">
        <f>IF(B11&lt;C11,C11*PARAMETROS!F$3,B11*PARAMETROS!F$3)</f>
        <v>504.90352799999999</v>
      </c>
    </row>
    <row r="12" spans="1:9" ht="14.25" x14ac:dyDescent="0.2">
      <c r="A12" s="69">
        <v>31</v>
      </c>
      <c r="B12" s="46">
        <f>PRODUCT(PARAMETROS!B$5,A12)/A$3</f>
        <v>1582.92975</v>
      </c>
      <c r="C12" s="47">
        <f t="shared" si="0"/>
        <v>686.87142857142862</v>
      </c>
      <c r="D12" s="70">
        <f>IF(B12&lt;C12,C12*PARAMETROS!F$5,B12*PARAMETROS!F$5)</f>
        <v>489.12529274999997</v>
      </c>
      <c r="E12" s="70">
        <f>IF(B12&lt;C12,C12*PARAMETROS!F$3,B12*PARAMETROS!F$3)</f>
        <v>489.12529274999997</v>
      </c>
    </row>
    <row r="13" spans="1:9" ht="14.25" x14ac:dyDescent="0.2">
      <c r="A13" s="69">
        <v>30</v>
      </c>
      <c r="B13" s="46">
        <f>PRODUCT(PARAMETROS!B$5,A13)/A$3</f>
        <v>1531.8674999999998</v>
      </c>
      <c r="C13" s="47">
        <f t="shared" si="0"/>
        <v>664.71428571428567</v>
      </c>
      <c r="D13" s="70">
        <f>IF(B13&lt;C13,C13*PARAMETROS!F$5,B13*PARAMETROS!F$5)</f>
        <v>473.34705749999995</v>
      </c>
      <c r="E13" s="70">
        <f>IF(B13&lt;C13,C13*PARAMETROS!F$3,B13*PARAMETROS!F$3)</f>
        <v>473.34705749999995</v>
      </c>
    </row>
    <row r="14" spans="1:9" ht="14.25" x14ac:dyDescent="0.2">
      <c r="A14" s="69">
        <v>29</v>
      </c>
      <c r="B14" s="46">
        <f>PRODUCT(PARAMETROS!B$5,A14)/A$3</f>
        <v>1480.8052499999999</v>
      </c>
      <c r="C14" s="47">
        <f t="shared" si="0"/>
        <v>642.55714285714294</v>
      </c>
      <c r="D14" s="70">
        <f>IF(B14&lt;C14,C14*PARAMETROS!F$5,B14*PARAMETROS!F$5)</f>
        <v>457.56882224999998</v>
      </c>
      <c r="E14" s="70">
        <f>IF(B14&lt;C14,C14*PARAMETROS!F$3,B14*PARAMETROS!F$3)</f>
        <v>457.56882224999998</v>
      </c>
    </row>
    <row r="15" spans="1:9" ht="14.25" x14ac:dyDescent="0.2">
      <c r="A15" s="69">
        <v>28</v>
      </c>
      <c r="B15" s="46">
        <f>PRODUCT(PARAMETROS!B$5,A15)/A$3</f>
        <v>1429.7429999999999</v>
      </c>
      <c r="C15" s="47">
        <f t="shared" si="0"/>
        <v>620.4</v>
      </c>
      <c r="D15" s="70">
        <f>IF(B15&lt;C15,C15*PARAMETROS!F$5,B15*PARAMETROS!F$5)</f>
        <v>441.79058699999996</v>
      </c>
      <c r="E15" s="70">
        <f>IF(B15&lt;C15,C15*PARAMETROS!F$3,B15*PARAMETROS!F$3)</f>
        <v>441.79058699999996</v>
      </c>
    </row>
    <row r="16" spans="1:9" ht="14.25" x14ac:dyDescent="0.2">
      <c r="A16" s="69">
        <v>27</v>
      </c>
      <c r="B16" s="46">
        <f>PRODUCT(PARAMETROS!B$5,A16)/A$3</f>
        <v>1378.68075</v>
      </c>
      <c r="C16" s="47">
        <f t="shared" si="0"/>
        <v>598.24285714285713</v>
      </c>
      <c r="D16" s="70">
        <f>IF(B16&lt;C16,C16*PARAMETROS!F$5,B16*PARAMETROS!F$5)</f>
        <v>426.01235174999999</v>
      </c>
      <c r="E16" s="70">
        <f>IF(B16&lt;C16,C16*PARAMETROS!F$3,B16*PARAMETROS!F$3)</f>
        <v>426.01235174999999</v>
      </c>
    </row>
    <row r="17" spans="1:5" ht="14.25" x14ac:dyDescent="0.2">
      <c r="A17" s="69">
        <v>26</v>
      </c>
      <c r="B17" s="46">
        <f>PRODUCT(PARAMETROS!B$5,A17)/A$3</f>
        <v>1327.6185</v>
      </c>
      <c r="C17" s="47">
        <f t="shared" si="0"/>
        <v>576.08571428571429</v>
      </c>
      <c r="D17" s="70">
        <f>IF(B17&lt;C17,C17*PARAMETROS!F$5,B17*PARAMETROS!F$5)</f>
        <v>410.23411650000003</v>
      </c>
      <c r="E17" s="70">
        <f>IF(B17&lt;C17,C17*PARAMETROS!F$3,B17*PARAMETROS!F$3)</f>
        <v>410.23411650000003</v>
      </c>
    </row>
    <row r="18" spans="1:5" ht="14.25" x14ac:dyDescent="0.2">
      <c r="A18" s="69">
        <v>25</v>
      </c>
      <c r="B18" s="46">
        <f>PRODUCT(PARAMETROS!B$5,A18)/A$3</f>
        <v>1276.5562500000001</v>
      </c>
      <c r="C18" s="47">
        <f t="shared" si="0"/>
        <v>553.92857142857144</v>
      </c>
      <c r="D18" s="70">
        <f>IF(B18&lt;C18,C18*PARAMETROS!F$5,B18*PARAMETROS!F$5)</f>
        <v>394.45588125</v>
      </c>
      <c r="E18" s="70">
        <f>IF(B18&lt;C18,C18*PARAMETROS!F$3,B18*PARAMETROS!F$3)</f>
        <v>394.45588125</v>
      </c>
    </row>
    <row r="19" spans="1:5" ht="14.25" x14ac:dyDescent="0.2">
      <c r="A19" s="69">
        <v>24</v>
      </c>
      <c r="B19" s="46">
        <f>PRODUCT(PARAMETROS!B$5,A19)/A$3</f>
        <v>1225.4940000000001</v>
      </c>
      <c r="C19" s="47">
        <f t="shared" si="0"/>
        <v>531.77142857142849</v>
      </c>
      <c r="D19" s="70">
        <f>IF(B19&lt;C19,C19*PARAMETROS!F$5,B19*PARAMETROS!F$5)</f>
        <v>378.67764600000004</v>
      </c>
      <c r="E19" s="70">
        <f>IF(B19&lt;C19,C19*PARAMETROS!F$3,B19*PARAMETROS!F$3)</f>
        <v>378.67764600000004</v>
      </c>
    </row>
    <row r="20" spans="1:5" ht="14.25" x14ac:dyDescent="0.2">
      <c r="A20" s="69">
        <v>23</v>
      </c>
      <c r="B20" s="46">
        <f>PRODUCT(PARAMETROS!B$5,A20)/A$3</f>
        <v>1174.43175</v>
      </c>
      <c r="C20" s="47">
        <f t="shared" si="0"/>
        <v>509.6142857142857</v>
      </c>
      <c r="D20" s="70">
        <f>IF(B20&lt;C20,C20*PARAMETROS!F$5,B20*PARAMETROS!F$5)</f>
        <v>362.89941074999996</v>
      </c>
      <c r="E20" s="70">
        <f>IF(B20&lt;C20,C20*PARAMETROS!F$3,B20*PARAMETROS!F$3)</f>
        <v>362.89941074999996</v>
      </c>
    </row>
    <row r="21" spans="1:5" ht="14.25" x14ac:dyDescent="0.2">
      <c r="A21" s="69">
        <v>22</v>
      </c>
      <c r="B21" s="46">
        <f>PRODUCT(PARAMETROS!B$5,A21)/A$3</f>
        <v>1123.3695</v>
      </c>
      <c r="C21" s="47">
        <f t="shared" si="0"/>
        <v>487.4571428571428</v>
      </c>
      <c r="D21" s="70">
        <f>IF(B21&lt;C21,C21*PARAMETROS!F$5,B21*PARAMETROS!F$5)</f>
        <v>347.12117549999999</v>
      </c>
      <c r="E21" s="70">
        <f>IF(B21&lt;C21,C21*PARAMETROS!F$3,B21*PARAMETROS!F$3)</f>
        <v>347.12117549999999</v>
      </c>
    </row>
    <row r="22" spans="1:5" ht="14.25" x14ac:dyDescent="0.2">
      <c r="A22" s="69">
        <v>21</v>
      </c>
      <c r="B22" s="46">
        <f>PRODUCT(PARAMETROS!B$5,A22)/A$3</f>
        <v>1072.3072500000001</v>
      </c>
      <c r="C22" s="47">
        <f t="shared" si="0"/>
        <v>465.3</v>
      </c>
      <c r="D22" s="70">
        <f>IF(B22&lt;C22,C22*PARAMETROS!F$5,B22*PARAMETROS!F$5)</f>
        <v>331.34294025000003</v>
      </c>
      <c r="E22" s="70">
        <f>IF(B22&lt;C22,C22*PARAMETROS!F$3,B22*PARAMETROS!F$3)</f>
        <v>331.34294025000003</v>
      </c>
    </row>
    <row r="23" spans="1:5" ht="14.25" x14ac:dyDescent="0.2">
      <c r="A23" s="69">
        <v>20</v>
      </c>
      <c r="B23" s="46">
        <f>PRODUCT(PARAMETROS!B$5,A23)/A$3</f>
        <v>1021.2450000000001</v>
      </c>
      <c r="C23" s="47">
        <f t="shared" si="0"/>
        <v>443.14285714285717</v>
      </c>
      <c r="D23" s="70">
        <f>IF(B23&lt;C23,C23*PARAMETROS!F$5,B23*PARAMETROS!F$5)</f>
        <v>315.56470500000006</v>
      </c>
      <c r="E23" s="70">
        <f>IF(B23&lt;C23,C23*PARAMETROS!F$3,B23*PARAMETROS!F$3)</f>
        <v>315.56470500000006</v>
      </c>
    </row>
    <row r="24" spans="1:5" ht="14.25" x14ac:dyDescent="0.2">
      <c r="A24" s="69">
        <v>19</v>
      </c>
      <c r="B24" s="46">
        <f>PRODUCT(PARAMETROS!B$5,A24)/A$3</f>
        <v>970.18274999999994</v>
      </c>
      <c r="C24" s="47">
        <f t="shared" si="0"/>
        <v>420.98571428571427</v>
      </c>
      <c r="D24" s="70">
        <f>IF(B24&lt;C24,C24*PARAMETROS!F$5,B24*PARAMETROS!F$5)</f>
        <v>299.78646974999998</v>
      </c>
      <c r="E24" s="70">
        <f>IF(B24&lt;C24,C24*PARAMETROS!F$3,B24*PARAMETROS!F$3)</f>
        <v>299.78646974999998</v>
      </c>
    </row>
    <row r="25" spans="1:5" ht="14.25" x14ac:dyDescent="0.2">
      <c r="A25" s="69">
        <v>18</v>
      </c>
      <c r="B25" s="46">
        <f>PRODUCT(PARAMETROS!B$5,A25)/A$3</f>
        <v>919.12049999999999</v>
      </c>
      <c r="C25" s="47">
        <f t="shared" si="0"/>
        <v>398.82857142857148</v>
      </c>
      <c r="D25" s="70">
        <f>IF(B25&lt;C25,C25*PARAMETROS!F$5,B25*PARAMETROS!F$5)</f>
        <v>284.00823450000001</v>
      </c>
      <c r="E25" s="70">
        <f>IF(B25&lt;C25,C25*PARAMETROS!F$3,B25*PARAMETROS!F$3)</f>
        <v>284.00823450000001</v>
      </c>
    </row>
    <row r="26" spans="1:5" ht="14.25" x14ac:dyDescent="0.2">
      <c r="A26" s="69">
        <v>17</v>
      </c>
      <c r="B26" s="46">
        <f>PRODUCT(PARAMETROS!B$5,A26)/A$3</f>
        <v>868.05825000000004</v>
      </c>
      <c r="C26" s="47">
        <f t="shared" si="0"/>
        <v>376.67142857142852</v>
      </c>
      <c r="D26" s="70">
        <f>IF(B26&lt;C26,C26*PARAMETROS!F$5,B26*PARAMETROS!F$5)</f>
        <v>268.22999924999999</v>
      </c>
      <c r="E26" s="70">
        <f>IF(B26&lt;C26,C26*PARAMETROS!F$3,B26*PARAMETROS!F$3)</f>
        <v>268.22999924999999</v>
      </c>
    </row>
    <row r="27" spans="1:5" ht="14.25" x14ac:dyDescent="0.2">
      <c r="A27" s="69">
        <v>16</v>
      </c>
      <c r="B27" s="46">
        <f>PRODUCT(PARAMETROS!B$5,A27)/A$3</f>
        <v>816.99599999999998</v>
      </c>
      <c r="C27" s="47">
        <f t="shared" si="0"/>
        <v>354.51428571428568</v>
      </c>
      <c r="D27" s="70">
        <f>IF(B27&lt;C27,C27*PARAMETROS!F$5,B27*PARAMETROS!F$5)</f>
        <v>252.451764</v>
      </c>
      <c r="E27" s="70">
        <f>IF(B27&lt;C27,C27*PARAMETROS!F$3,B27*PARAMETROS!F$3)</f>
        <v>252.451764</v>
      </c>
    </row>
    <row r="28" spans="1:5" ht="14.25" x14ac:dyDescent="0.2">
      <c r="A28" s="69">
        <v>15</v>
      </c>
      <c r="B28" s="46">
        <f>PRODUCT(PARAMETROS!B$5,A28)/A$3</f>
        <v>765.93374999999992</v>
      </c>
      <c r="C28" s="47">
        <f t="shared" si="0"/>
        <v>332.35714285714283</v>
      </c>
      <c r="D28" s="70">
        <f>IF(B28&lt;C28,C28*PARAMETROS!F$5,B28*PARAMETROS!F$5)</f>
        <v>236.67352874999997</v>
      </c>
      <c r="E28" s="70">
        <f>IF(B28&lt;C28,C28*PARAMETROS!F$3,B28*PARAMETROS!F$3)</f>
        <v>236.67352874999997</v>
      </c>
    </row>
    <row r="29" spans="1:5" ht="14.25" x14ac:dyDescent="0.2">
      <c r="A29" s="69">
        <v>14</v>
      </c>
      <c r="B29" s="46">
        <f>PRODUCT(PARAMETROS!B$5,A29)/A$3</f>
        <v>714.87149999999997</v>
      </c>
      <c r="C29" s="47">
        <f t="shared" si="0"/>
        <v>310.2</v>
      </c>
      <c r="D29" s="70">
        <f>IF(B29&lt;C29,C29*PARAMETROS!F$5,B29*PARAMETROS!F$5)</f>
        <v>220.89529349999998</v>
      </c>
      <c r="E29" s="70">
        <f>IF(B29&lt;C29,C29*PARAMETROS!F$3,B29*PARAMETROS!F$3)</f>
        <v>220.89529349999998</v>
      </c>
    </row>
    <row r="30" spans="1:5" ht="14.25" x14ac:dyDescent="0.2">
      <c r="A30" s="69">
        <v>13</v>
      </c>
      <c r="B30" s="46">
        <f>PRODUCT(PARAMETROS!B$5,A30)/A$3</f>
        <v>663.80925000000002</v>
      </c>
      <c r="C30" s="47">
        <f t="shared" si="0"/>
        <v>288.04285714285714</v>
      </c>
      <c r="D30" s="70">
        <f>IF(B30&lt;C30,C30*PARAMETROS!F$5,B30*PARAMETROS!F$5)</f>
        <v>205.11705825000001</v>
      </c>
      <c r="E30" s="70">
        <f>IF(B30&lt;C30,C30*PARAMETROS!F$3,B30*PARAMETROS!F$3)</f>
        <v>205.11705825000001</v>
      </c>
    </row>
    <row r="31" spans="1:5" ht="14.25" x14ac:dyDescent="0.2">
      <c r="A31" s="69">
        <v>12</v>
      </c>
      <c r="B31" s="46">
        <f>PRODUCT(PARAMETROS!B$5,A31)/A$3</f>
        <v>612.74700000000007</v>
      </c>
      <c r="C31" s="47">
        <f t="shared" si="0"/>
        <v>265.88571428571424</v>
      </c>
      <c r="D31" s="70">
        <f>IF(B31&lt;C31,C31*PARAMETROS!F$5,B31*PARAMETROS!F$5)</f>
        <v>189.33882300000002</v>
      </c>
      <c r="E31" s="70">
        <f>IF(B31&lt;C31,C31*PARAMETROS!F$3,B31*PARAMETROS!F$3)</f>
        <v>189.33882300000002</v>
      </c>
    </row>
    <row r="32" spans="1:5" ht="14.25" x14ac:dyDescent="0.2">
      <c r="A32" s="69">
        <v>11</v>
      </c>
      <c r="B32" s="46">
        <f>PRODUCT(PARAMETROS!B$5,A32)/A$3</f>
        <v>561.68475000000001</v>
      </c>
      <c r="C32" s="47">
        <f t="shared" si="0"/>
        <v>243.7285714285714</v>
      </c>
      <c r="D32" s="70">
        <f>IF(B32&lt;C32,C32*PARAMETROS!F$5,B32*PARAMETROS!F$5)</f>
        <v>173.56058775</v>
      </c>
      <c r="E32" s="70">
        <f>IF(B32&lt;C32,C32*PARAMETROS!F$3,B32*PARAMETROS!F$3)</f>
        <v>173.56058775</v>
      </c>
    </row>
    <row r="33" spans="1:5" ht="14.25" x14ac:dyDescent="0.2">
      <c r="A33" s="69">
        <v>10</v>
      </c>
      <c r="B33" s="46">
        <f>PRODUCT(PARAMETROS!B$5,A33)/A$3</f>
        <v>510.62250000000006</v>
      </c>
      <c r="C33" s="47">
        <f t="shared" si="0"/>
        <v>221.57142857142858</v>
      </c>
      <c r="D33" s="70">
        <f>IF(B33&lt;C33,C33*PARAMETROS!F$5,B33*PARAMETROS!F$5)</f>
        <v>157.78235250000003</v>
      </c>
      <c r="E33" s="70">
        <f>IF(B33&lt;C33,C33*PARAMETROS!F$3,B33*PARAMETROS!F$3)</f>
        <v>157.78235250000003</v>
      </c>
    </row>
    <row r="34" spans="1:5" ht="14.25" x14ac:dyDescent="0.2">
      <c r="A34" s="69">
        <v>9</v>
      </c>
      <c r="B34" s="46">
        <f>PRODUCT(PARAMETROS!B$5,A34)/A$3</f>
        <v>459.56025</v>
      </c>
      <c r="C34" s="47">
        <f t="shared" si="0"/>
        <v>199.41428571428574</v>
      </c>
      <c r="D34" s="70">
        <f>IF(B34&lt;C34,C34*PARAMETROS!F$5,B34*PARAMETROS!F$5)</f>
        <v>142.00411725000001</v>
      </c>
      <c r="E34" s="70">
        <f>IF(B34&lt;C34,C34*PARAMETROS!F$3,B34*PARAMETROS!F$3)</f>
        <v>142.00411725000001</v>
      </c>
    </row>
    <row r="35" spans="1:5" ht="14.25" x14ac:dyDescent="0.2">
      <c r="A35" s="69">
        <v>8</v>
      </c>
      <c r="B35" s="46">
        <f>PRODUCT(PARAMETROS!B$5,A35)/A$3</f>
        <v>408.49799999999999</v>
      </c>
      <c r="C35" s="47">
        <f t="shared" si="0"/>
        <v>177.25714285714284</v>
      </c>
      <c r="D35" s="70">
        <f>IF(B35&lt;C35,C35*PARAMETROS!F$5,B35*PARAMETROS!F$5)</f>
        <v>126.225882</v>
      </c>
      <c r="E35" s="70">
        <f>IF(B35&lt;C35,C35*PARAMETROS!F$3,B35*PARAMETROS!F$3)</f>
        <v>126.225882</v>
      </c>
    </row>
    <row r="36" spans="1:5" ht="14.25" x14ac:dyDescent="0.2">
      <c r="A36" s="69">
        <v>7</v>
      </c>
      <c r="B36" s="46">
        <f>PRODUCT(PARAMETROS!B$5,A36)/A$3</f>
        <v>357.43574999999998</v>
      </c>
      <c r="C36" s="47">
        <f t="shared" si="0"/>
        <v>155.1</v>
      </c>
      <c r="D36" s="70">
        <f>IF(B36&lt;C36,C36*PARAMETROS!F$5,B36*PARAMETROS!F$5)</f>
        <v>110.44764674999999</v>
      </c>
      <c r="E36" s="70">
        <f>IF(B36&lt;C36,C36*PARAMETROS!F$3,B36*PARAMETROS!F$3)</f>
        <v>110.44764674999999</v>
      </c>
    </row>
    <row r="37" spans="1:5" ht="14.25" x14ac:dyDescent="0.2">
      <c r="A37" s="69">
        <v>6</v>
      </c>
      <c r="B37" s="46">
        <f>PRODUCT(PARAMETROS!B$5,A37)/A$3</f>
        <v>306.37350000000004</v>
      </c>
      <c r="C37" s="47">
        <f t="shared" si="0"/>
        <v>132.94285714285712</v>
      </c>
      <c r="D37" s="70">
        <f>IF(B37&lt;C37,C37*PARAMETROS!F$5,B37*PARAMETROS!F$5)</f>
        <v>94.66941150000001</v>
      </c>
      <c r="E37" s="70">
        <f>IF(B37&lt;C37,C37*PARAMETROS!F$3,B37*PARAMETROS!F$3)</f>
        <v>94.66941150000001</v>
      </c>
    </row>
    <row r="38" spans="1:5" ht="14.25" x14ac:dyDescent="0.2">
      <c r="A38" s="69">
        <v>5</v>
      </c>
      <c r="B38" s="46">
        <f>PRODUCT(PARAMETROS!B$5,A38)/A$3</f>
        <v>255.31125000000003</v>
      </c>
      <c r="C38" s="47">
        <f t="shared" si="0"/>
        <v>110.78571428571429</v>
      </c>
      <c r="D38" s="70">
        <f>IF(B38&lt;C38,C38*PARAMETROS!F$5,B38*PARAMETROS!F$5)</f>
        <v>78.891176250000015</v>
      </c>
      <c r="E38" s="70">
        <f>IF(B38&lt;C38,C38*PARAMETROS!F$3,B38*PARAMETROS!F$3)</f>
        <v>78.891176250000015</v>
      </c>
    </row>
    <row r="39" spans="1:5" ht="14.25" x14ac:dyDescent="0.2">
      <c r="A39" s="69">
        <v>4</v>
      </c>
      <c r="B39" s="46">
        <f>PRODUCT(PARAMETROS!B$5,A39)/A$3</f>
        <v>204.249</v>
      </c>
      <c r="C39" s="47">
        <f t="shared" si="0"/>
        <v>88.628571428571419</v>
      </c>
      <c r="D39" s="70">
        <f>IF(B39&lt;C39,C39*PARAMETROS!F$5,B39*PARAMETROS!F$5)</f>
        <v>63.112940999999999</v>
      </c>
      <c r="E39" s="70">
        <f>IF(B39&lt;C39,C39*PARAMETROS!F$3,B39*PARAMETROS!F$3)</f>
        <v>63.112940999999999</v>
      </c>
    </row>
    <row r="40" spans="1:5" ht="14.25" x14ac:dyDescent="0.2">
      <c r="A40" s="69">
        <v>3</v>
      </c>
      <c r="B40" s="46">
        <f>PRODUCT(PARAMETROS!B$5,A40)/A$3</f>
        <v>153.18675000000002</v>
      </c>
      <c r="C40" s="47">
        <f t="shared" si="0"/>
        <v>66.471428571428561</v>
      </c>
      <c r="D40" s="70">
        <f>IF(B40&lt;C40,C40*PARAMETROS!F$5,B40*PARAMETROS!F$5)</f>
        <v>47.334705750000005</v>
      </c>
      <c r="E40" s="70">
        <f>IF(B40&lt;C40,C40*PARAMETROS!F$3,B40*PARAMETROS!F$3)</f>
        <v>47.334705750000005</v>
      </c>
    </row>
    <row r="41" spans="1:5" ht="14.25" x14ac:dyDescent="0.2">
      <c r="A41" s="69">
        <v>2</v>
      </c>
      <c r="B41" s="46">
        <f>PRODUCT(PARAMETROS!B$5,A41)/A$3</f>
        <v>102.1245</v>
      </c>
      <c r="C41" s="47">
        <f t="shared" si="0"/>
        <v>44.31428571428571</v>
      </c>
      <c r="D41" s="70">
        <f>IF(B41&lt;C41,C41*PARAMETROS!F$5,B41*PARAMETROS!F$5)</f>
        <v>31.5564705</v>
      </c>
      <c r="E41" s="70">
        <f>IF(B41&lt;C41,C41*PARAMETROS!F$3,B41*PARAMETROS!F$3)</f>
        <v>31.5564705</v>
      </c>
    </row>
    <row r="42" spans="1:5" ht="14.25" x14ac:dyDescent="0.2">
      <c r="A42" s="69">
        <v>1</v>
      </c>
      <c r="B42" s="46">
        <f>PRODUCT(PARAMETROS!B$5,A42)/A$3</f>
        <v>51.062249999999999</v>
      </c>
      <c r="C42" s="47">
        <f t="shared" si="0"/>
        <v>22.157142857142855</v>
      </c>
      <c r="D42" s="70">
        <f>IF(B42&lt;C42,C42*PARAMETROS!F$5,B42*PARAMETROS!F$5)</f>
        <v>15.77823525</v>
      </c>
      <c r="E42" s="70">
        <f>IF(B42&lt;C42,C42*PARAMETROS!F$3,B42*PARAMETROS!F$3)</f>
        <v>15.77823525</v>
      </c>
    </row>
    <row r="46" spans="1:5" ht="43.5" hidden="1" thickBot="1" x14ac:dyDescent="0.25">
      <c r="B46" s="55" t="s">
        <v>66</v>
      </c>
      <c r="C46" s="56">
        <v>5.17</v>
      </c>
    </row>
  </sheetData>
  <mergeCells count="1">
    <mergeCell ref="D1:E1"/>
  </mergeCells>
  <phoneticPr fontId="0" type="noConversion"/>
  <pageMargins left="0.75" right="0.75" top="1" bottom="1" header="0" footer="0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6"/>
  <sheetViews>
    <sheetView topLeftCell="A25" workbookViewId="0">
      <selection activeCell="A46" sqref="A46:XFD46"/>
    </sheetView>
  </sheetViews>
  <sheetFormatPr baseColWidth="10" defaultRowHeight="12.75" x14ac:dyDescent="0.2"/>
  <cols>
    <col min="1" max="1" width="25.140625" style="1" bestFit="1" customWidth="1"/>
    <col min="2" max="2" width="25.140625" style="1" customWidth="1"/>
    <col min="3" max="3" width="19.7109375" style="42" hidden="1" customWidth="1"/>
    <col min="4" max="4" width="15.140625" customWidth="1"/>
    <col min="5" max="5" width="19.140625" customWidth="1"/>
    <col min="6" max="6" width="6.85546875" customWidth="1"/>
    <col min="7" max="7" width="6.85546875" style="3" bestFit="1" customWidth="1"/>
    <col min="8" max="8" width="28.7109375" bestFit="1" customWidth="1"/>
    <col min="9" max="9" width="12.42578125" bestFit="1" customWidth="1"/>
    <col min="10" max="10" width="37.28515625" bestFit="1" customWidth="1"/>
  </cols>
  <sheetData>
    <row r="1" spans="1:9" ht="40.9" customHeight="1" thickBot="1" x14ac:dyDescent="0.25">
      <c r="B1" s="72" t="s">
        <v>4</v>
      </c>
      <c r="C1" s="72"/>
      <c r="D1" s="89" t="s">
        <v>50</v>
      </c>
      <c r="E1" s="90"/>
      <c r="G1"/>
    </row>
    <row r="2" spans="1:9" ht="28.5" x14ac:dyDescent="0.2">
      <c r="A2" s="71" t="s">
        <v>0</v>
      </c>
      <c r="B2" s="73" t="s">
        <v>5</v>
      </c>
      <c r="C2" s="74" t="s">
        <v>57</v>
      </c>
      <c r="D2" s="73" t="s">
        <v>48</v>
      </c>
      <c r="E2" s="73" t="s">
        <v>49</v>
      </c>
      <c r="G2"/>
      <c r="H2" s="78" t="s">
        <v>59</v>
      </c>
      <c r="I2" s="78"/>
    </row>
    <row r="3" spans="1:9" ht="14.25" x14ac:dyDescent="0.2">
      <c r="A3" s="69">
        <v>40</v>
      </c>
      <c r="B3" s="46">
        <f>PARAMETROS!B6</f>
        <v>1754.45</v>
      </c>
      <c r="C3" s="47"/>
      <c r="D3" s="70">
        <f>PRODUCT(B3,PARAMETROS!F$4)</f>
        <v>542.12504999999999</v>
      </c>
      <c r="E3" s="70">
        <f>PRODUCT(B3,PARAMETROS!F$2)</f>
        <v>542.12504999999999</v>
      </c>
      <c r="G3"/>
      <c r="H3" s="79" t="s">
        <v>60</v>
      </c>
      <c r="I3" s="80">
        <v>0.309</v>
      </c>
    </row>
    <row r="4" spans="1:9" ht="14.25" x14ac:dyDescent="0.2">
      <c r="A4" s="69">
        <v>39</v>
      </c>
      <c r="B4" s="46">
        <f>PRODUCT(B$3,A4)/A$3</f>
        <v>1710.5887500000001</v>
      </c>
      <c r="C4" s="47">
        <f>(A4/7*30)*$C$46</f>
        <v>864.12857142857138</v>
      </c>
      <c r="D4" s="70">
        <f>IF(B4&lt;C4,C4*PARAMETROS!F$5,B4*PARAMETROS!F$5)</f>
        <v>528.57192375</v>
      </c>
      <c r="E4" s="70">
        <f>IF(B4&lt;C4,C4*PARAMETROS!F$3,B4*PARAMETROS!F$3)</f>
        <v>528.57192375</v>
      </c>
      <c r="G4"/>
      <c r="H4" s="79" t="s">
        <v>61</v>
      </c>
      <c r="I4" s="80">
        <v>0.309</v>
      </c>
    </row>
    <row r="5" spans="1:9" ht="14.25" x14ac:dyDescent="0.2">
      <c r="A5" s="69">
        <v>38</v>
      </c>
      <c r="B5" s="46">
        <f>PRODUCT(B$3,A5)/A$3</f>
        <v>1666.7275000000002</v>
      </c>
      <c r="C5" s="47">
        <f t="shared" ref="C5:C42" si="0">(A5/7*30)*$C$46</f>
        <v>841.97142857142853</v>
      </c>
      <c r="D5" s="70">
        <f>IF(B5&lt;C5,C5*PARAMETROS!F$5,B5*PARAMETROS!F$5)</f>
        <v>515.01879750000001</v>
      </c>
      <c r="E5" s="70">
        <f>IF(B5&lt;C5,C5*PARAMETROS!F$3,B5*PARAMETROS!F$3)</f>
        <v>515.01879750000001</v>
      </c>
      <c r="G5"/>
      <c r="H5" s="79" t="s">
        <v>62</v>
      </c>
      <c r="I5" s="80">
        <v>0.309</v>
      </c>
    </row>
    <row r="6" spans="1:9" ht="14.25" x14ac:dyDescent="0.2">
      <c r="A6" s="69">
        <v>37</v>
      </c>
      <c r="B6" s="46">
        <f t="shared" ref="B6:B42" si="1">PRODUCT(B$3,A6)/A$3</f>
        <v>1622.86625</v>
      </c>
      <c r="C6" s="47">
        <f t="shared" si="0"/>
        <v>819.81428571428557</v>
      </c>
      <c r="D6" s="70">
        <f>IF(B6&lt;C6,C6*PARAMETROS!F$5,B6*PARAMETROS!F$5)</f>
        <v>501.46567125000001</v>
      </c>
      <c r="E6" s="70">
        <f>IF(B6&lt;C6,C6*PARAMETROS!F$3,B6*PARAMETROS!F$3)</f>
        <v>501.46567125000001</v>
      </c>
      <c r="G6"/>
      <c r="H6" s="79" t="s">
        <v>63</v>
      </c>
      <c r="I6" s="80">
        <v>0.309</v>
      </c>
    </row>
    <row r="7" spans="1:9" ht="14.25" x14ac:dyDescent="0.2">
      <c r="A7" s="69">
        <v>36</v>
      </c>
      <c r="B7" s="46">
        <f t="shared" si="1"/>
        <v>1579.0050000000001</v>
      </c>
      <c r="C7" s="47">
        <f t="shared" si="0"/>
        <v>797.65714285714296</v>
      </c>
      <c r="D7" s="70">
        <f>IF(B7&lt;C7,C7*PARAMETROS!F$5,B7*PARAMETROS!F$5)</f>
        <v>487.91254500000002</v>
      </c>
      <c r="E7" s="70">
        <f>IF(B7&lt;C7,C7*PARAMETROS!F$3,B7*PARAMETROS!F$3)</f>
        <v>487.91254500000002</v>
      </c>
      <c r="G7"/>
    </row>
    <row r="8" spans="1:9" ht="14.25" x14ac:dyDescent="0.2">
      <c r="A8" s="69">
        <v>35</v>
      </c>
      <c r="B8" s="46">
        <f t="shared" si="1"/>
        <v>1535.14375</v>
      </c>
      <c r="C8" s="47">
        <f t="shared" si="0"/>
        <v>775.5</v>
      </c>
      <c r="D8" s="70">
        <f>IF(B8&lt;C8,C8*PARAMETROS!F$5,B8*PARAMETROS!F$5)</f>
        <v>474.35941874999997</v>
      </c>
      <c r="E8" s="70">
        <f>IF(B8&lt;C8,C8*PARAMETROS!F$3,B8*PARAMETROS!F$3)</f>
        <v>474.35941874999997</v>
      </c>
      <c r="G8"/>
    </row>
    <row r="9" spans="1:9" ht="14.25" x14ac:dyDescent="0.2">
      <c r="A9" s="69">
        <v>34</v>
      </c>
      <c r="B9" s="46">
        <f t="shared" si="1"/>
        <v>1491.2825</v>
      </c>
      <c r="C9" s="47">
        <f t="shared" si="0"/>
        <v>753.34285714285704</v>
      </c>
      <c r="D9" s="70">
        <f>IF(B9&lt;C9,C9*PARAMETROS!F$5,B9*PARAMETROS!F$5)</f>
        <v>460.80629249999998</v>
      </c>
      <c r="E9" s="70">
        <f>IF(B9&lt;C9,C9*PARAMETROS!F$3,B9*PARAMETROS!F$3)</f>
        <v>460.80629249999998</v>
      </c>
      <c r="G9"/>
    </row>
    <row r="10" spans="1:9" ht="14.25" x14ac:dyDescent="0.2">
      <c r="A10" s="69">
        <v>33</v>
      </c>
      <c r="B10" s="46">
        <f t="shared" si="1"/>
        <v>1447.4212499999999</v>
      </c>
      <c r="C10" s="47">
        <f t="shared" si="0"/>
        <v>731.18571428571431</v>
      </c>
      <c r="D10" s="70">
        <f>IF(B10&lt;C10,C10*PARAMETROS!F$5,B10*PARAMETROS!F$5)</f>
        <v>447.25316624999994</v>
      </c>
      <c r="E10" s="70">
        <f>IF(B10&lt;C10,C10*PARAMETROS!F$3,B10*PARAMETROS!F$3)</f>
        <v>447.25316624999994</v>
      </c>
      <c r="G10"/>
    </row>
    <row r="11" spans="1:9" ht="14.25" x14ac:dyDescent="0.2">
      <c r="A11" s="69">
        <v>32</v>
      </c>
      <c r="B11" s="46">
        <f t="shared" si="1"/>
        <v>1403.56</v>
      </c>
      <c r="C11" s="47">
        <f t="shared" si="0"/>
        <v>709.02857142857135</v>
      </c>
      <c r="D11" s="70">
        <f>IF(B11&lt;C11,C11*PARAMETROS!F$5,B11*PARAMETROS!F$5)</f>
        <v>433.70004</v>
      </c>
      <c r="E11" s="70">
        <f>IF(B11&lt;C11,C11*PARAMETROS!F$3,B11*PARAMETROS!F$3)</f>
        <v>433.70004</v>
      </c>
      <c r="G11"/>
    </row>
    <row r="12" spans="1:9" ht="14.25" x14ac:dyDescent="0.2">
      <c r="A12" s="69">
        <v>31</v>
      </c>
      <c r="B12" s="46">
        <f t="shared" si="1"/>
        <v>1359.69875</v>
      </c>
      <c r="C12" s="47">
        <f t="shared" si="0"/>
        <v>686.87142857142862</v>
      </c>
      <c r="D12" s="70">
        <f>IF(B12&lt;C12,C12*PARAMETROS!F$5,B12*PARAMETROS!F$5)</f>
        <v>420.14691375000001</v>
      </c>
      <c r="E12" s="70">
        <f>IF(B12&lt;C12,C12*PARAMETROS!F$3,B12*PARAMETROS!F$3)</f>
        <v>420.14691375000001</v>
      </c>
      <c r="G12"/>
    </row>
    <row r="13" spans="1:9" ht="14.25" x14ac:dyDescent="0.2">
      <c r="A13" s="69">
        <v>30</v>
      </c>
      <c r="B13" s="46">
        <f t="shared" si="1"/>
        <v>1315.8375000000001</v>
      </c>
      <c r="C13" s="47">
        <f t="shared" si="0"/>
        <v>664.71428571428567</v>
      </c>
      <c r="D13" s="70">
        <f>IF(B13&lt;C13,C13*PARAMETROS!F$5,B13*PARAMETROS!F$5)</f>
        <v>406.59378750000002</v>
      </c>
      <c r="E13" s="70">
        <f>IF(B13&lt;C13,C13*PARAMETROS!F$3,B13*PARAMETROS!F$3)</f>
        <v>406.59378750000002</v>
      </c>
      <c r="G13"/>
    </row>
    <row r="14" spans="1:9" ht="14.25" x14ac:dyDescent="0.2">
      <c r="A14" s="69">
        <v>29</v>
      </c>
      <c r="B14" s="46">
        <f t="shared" si="1"/>
        <v>1271.9762500000002</v>
      </c>
      <c r="C14" s="47">
        <f t="shared" si="0"/>
        <v>642.55714285714294</v>
      </c>
      <c r="D14" s="70">
        <f>IF(B14&lt;C14,C14*PARAMETROS!F$5,B14*PARAMETROS!F$5)</f>
        <v>393.04066125000003</v>
      </c>
      <c r="E14" s="70">
        <f>IF(B14&lt;C14,C14*PARAMETROS!F$3,B14*PARAMETROS!F$3)</f>
        <v>393.04066125000003</v>
      </c>
      <c r="G14"/>
    </row>
    <row r="15" spans="1:9" ht="14.25" x14ac:dyDescent="0.2">
      <c r="A15" s="69">
        <v>28</v>
      </c>
      <c r="B15" s="46">
        <f t="shared" si="1"/>
        <v>1228.115</v>
      </c>
      <c r="C15" s="47">
        <f t="shared" si="0"/>
        <v>620.4</v>
      </c>
      <c r="D15" s="70">
        <f>IF(B15&lt;C15,C15*PARAMETROS!F$5,B15*PARAMETROS!F$5)</f>
        <v>379.48753499999998</v>
      </c>
      <c r="E15" s="70">
        <f>IF(B15&lt;C15,C15*PARAMETROS!F$3,B15*PARAMETROS!F$3)</f>
        <v>379.48753499999998</v>
      </c>
      <c r="G15"/>
    </row>
    <row r="16" spans="1:9" ht="14.25" x14ac:dyDescent="0.2">
      <c r="A16" s="69">
        <v>27</v>
      </c>
      <c r="B16" s="46">
        <f t="shared" si="1"/>
        <v>1184.2537500000001</v>
      </c>
      <c r="C16" s="47">
        <f t="shared" si="0"/>
        <v>598.24285714285713</v>
      </c>
      <c r="D16" s="70">
        <f>IF(B16&lt;C16,C16*PARAMETROS!F$5,B16*PARAMETROS!F$5)</f>
        <v>365.93440875000005</v>
      </c>
      <c r="E16" s="70">
        <f>IF(B16&lt;C16,C16*PARAMETROS!F$3,B16*PARAMETROS!F$3)</f>
        <v>365.93440875000005</v>
      </c>
      <c r="G16"/>
    </row>
    <row r="17" spans="1:7" ht="14.25" x14ac:dyDescent="0.2">
      <c r="A17" s="69">
        <v>26</v>
      </c>
      <c r="B17" s="46">
        <f t="shared" si="1"/>
        <v>1140.3925000000002</v>
      </c>
      <c r="C17" s="47">
        <f t="shared" si="0"/>
        <v>576.08571428571429</v>
      </c>
      <c r="D17" s="70">
        <f>IF(B17&lt;C17,C17*PARAMETROS!F$5,B17*PARAMETROS!F$5)</f>
        <v>352.38128250000005</v>
      </c>
      <c r="E17" s="70">
        <f>IF(B17&lt;C17,C17*PARAMETROS!F$3,B17*PARAMETROS!F$3)</f>
        <v>352.38128250000005</v>
      </c>
      <c r="G17"/>
    </row>
    <row r="18" spans="1:7" ht="14.25" x14ac:dyDescent="0.2">
      <c r="A18" s="69">
        <v>25</v>
      </c>
      <c r="B18" s="46">
        <f t="shared" si="1"/>
        <v>1096.53125</v>
      </c>
      <c r="C18" s="47">
        <f t="shared" si="0"/>
        <v>553.92857142857144</v>
      </c>
      <c r="D18" s="70">
        <f>IF(B18&lt;C18,C18*PARAMETROS!F$5,B18*PARAMETROS!F$5)</f>
        <v>338.82815625000001</v>
      </c>
      <c r="E18" s="70">
        <f>IF(B18&lt;C18,C18*PARAMETROS!F$3,B18*PARAMETROS!F$3)</f>
        <v>338.82815625000001</v>
      </c>
      <c r="G18"/>
    </row>
    <row r="19" spans="1:7" ht="14.25" x14ac:dyDescent="0.2">
      <c r="A19" s="69">
        <v>24</v>
      </c>
      <c r="B19" s="46">
        <f t="shared" si="1"/>
        <v>1052.67</v>
      </c>
      <c r="C19" s="47">
        <f t="shared" si="0"/>
        <v>531.77142857142849</v>
      </c>
      <c r="D19" s="70">
        <f>IF(B19&lt;C19,C19*PARAMETROS!F$5,B19*PARAMETROS!F$5)</f>
        <v>325.27503000000002</v>
      </c>
      <c r="E19" s="70">
        <f>IF(B19&lt;C19,C19*PARAMETROS!F$3,B19*PARAMETROS!F$3)</f>
        <v>325.27503000000002</v>
      </c>
      <c r="G19"/>
    </row>
    <row r="20" spans="1:7" ht="14.25" x14ac:dyDescent="0.2">
      <c r="A20" s="69">
        <v>23</v>
      </c>
      <c r="B20" s="46">
        <f t="shared" si="1"/>
        <v>1008.8087499999999</v>
      </c>
      <c r="C20" s="47">
        <f t="shared" si="0"/>
        <v>509.6142857142857</v>
      </c>
      <c r="D20" s="70">
        <f>IF(B20&lt;C20,C20*PARAMETROS!F$5,B20*PARAMETROS!F$5)</f>
        <v>311.72190374999997</v>
      </c>
      <c r="E20" s="70">
        <f>IF(B20&lt;C20,C20*PARAMETROS!F$3,B20*PARAMETROS!F$3)</f>
        <v>311.72190374999997</v>
      </c>
      <c r="G20"/>
    </row>
    <row r="21" spans="1:7" ht="14.25" x14ac:dyDescent="0.2">
      <c r="A21" s="69">
        <v>22</v>
      </c>
      <c r="B21" s="46">
        <f t="shared" si="1"/>
        <v>964.94749999999999</v>
      </c>
      <c r="C21" s="47">
        <f t="shared" si="0"/>
        <v>487.4571428571428</v>
      </c>
      <c r="D21" s="70">
        <f>IF(B21&lt;C21,C21*PARAMETROS!F$5,B21*PARAMETROS!F$5)</f>
        <v>298.16877749999998</v>
      </c>
      <c r="E21" s="70">
        <f>IF(B21&lt;C21,C21*PARAMETROS!F$3,B21*PARAMETROS!F$3)</f>
        <v>298.16877749999998</v>
      </c>
      <c r="G21"/>
    </row>
    <row r="22" spans="1:7" ht="14.25" x14ac:dyDescent="0.2">
      <c r="A22" s="69">
        <v>21</v>
      </c>
      <c r="B22" s="46">
        <f t="shared" si="1"/>
        <v>921.08625000000006</v>
      </c>
      <c r="C22" s="47">
        <f t="shared" si="0"/>
        <v>465.3</v>
      </c>
      <c r="D22" s="70">
        <f>IF(B22&lt;C22,C22*PARAMETROS!F$5,B22*PARAMETROS!F$5)</f>
        <v>284.61565125000004</v>
      </c>
      <c r="E22" s="70">
        <f>IF(B22&lt;C22,C22*PARAMETROS!F$3,B22*PARAMETROS!F$3)</f>
        <v>284.61565125000004</v>
      </c>
      <c r="G22"/>
    </row>
    <row r="23" spans="1:7" ht="14.25" x14ac:dyDescent="0.2">
      <c r="A23" s="69">
        <v>20</v>
      </c>
      <c r="B23" s="46">
        <f t="shared" si="1"/>
        <v>877.22500000000002</v>
      </c>
      <c r="C23" s="47">
        <f t="shared" si="0"/>
        <v>443.14285714285717</v>
      </c>
      <c r="D23" s="70">
        <f>IF(B23&lt;C23,C23*PARAMETROS!F$5,B23*PARAMETROS!F$5)</f>
        <v>271.06252499999999</v>
      </c>
      <c r="E23" s="70">
        <f>IF(B23&lt;C23,C23*PARAMETROS!F$3,B23*PARAMETROS!F$3)</f>
        <v>271.06252499999999</v>
      </c>
      <c r="G23"/>
    </row>
    <row r="24" spans="1:7" ht="14.25" x14ac:dyDescent="0.2">
      <c r="A24" s="69">
        <v>19</v>
      </c>
      <c r="B24" s="46">
        <f t="shared" si="1"/>
        <v>833.3637500000001</v>
      </c>
      <c r="C24" s="47">
        <f t="shared" si="0"/>
        <v>420.98571428571427</v>
      </c>
      <c r="D24" s="70">
        <f>IF(B24&lt;C24,C24*PARAMETROS!F$5,B24*PARAMETROS!F$5)</f>
        <v>257.50939875</v>
      </c>
      <c r="E24" s="70">
        <f>IF(B24&lt;C24,C24*PARAMETROS!F$3,B24*PARAMETROS!F$3)</f>
        <v>257.50939875</v>
      </c>
      <c r="G24"/>
    </row>
    <row r="25" spans="1:7" ht="14.25" x14ac:dyDescent="0.2">
      <c r="A25" s="69">
        <v>18</v>
      </c>
      <c r="B25" s="46">
        <f t="shared" si="1"/>
        <v>789.50250000000005</v>
      </c>
      <c r="C25" s="47">
        <f t="shared" si="0"/>
        <v>398.82857142857148</v>
      </c>
      <c r="D25" s="70">
        <f>IF(B25&lt;C25,C25*PARAMETROS!F$5,B25*PARAMETROS!F$5)</f>
        <v>243.95627250000001</v>
      </c>
      <c r="E25" s="70">
        <f>IF(B25&lt;C25,C25*PARAMETROS!F$3,B25*PARAMETROS!F$3)</f>
        <v>243.95627250000001</v>
      </c>
      <c r="G25"/>
    </row>
    <row r="26" spans="1:7" ht="14.25" x14ac:dyDescent="0.2">
      <c r="A26" s="69">
        <v>17</v>
      </c>
      <c r="B26" s="46">
        <f t="shared" si="1"/>
        <v>745.64125000000001</v>
      </c>
      <c r="C26" s="47">
        <f t="shared" si="0"/>
        <v>376.67142857142852</v>
      </c>
      <c r="D26" s="70">
        <f>IF(B26&lt;C26,C26*PARAMETROS!F$5,B26*PARAMETROS!F$5)</f>
        <v>230.40314624999999</v>
      </c>
      <c r="E26" s="70">
        <f>IF(B26&lt;C26,C26*PARAMETROS!F$3,B26*PARAMETROS!F$3)</f>
        <v>230.40314624999999</v>
      </c>
      <c r="G26"/>
    </row>
    <row r="27" spans="1:7" ht="14.25" x14ac:dyDescent="0.2">
      <c r="A27" s="69">
        <v>16</v>
      </c>
      <c r="B27" s="46">
        <f t="shared" si="1"/>
        <v>701.78</v>
      </c>
      <c r="C27" s="47">
        <f t="shared" si="0"/>
        <v>354.51428571428568</v>
      </c>
      <c r="D27" s="70">
        <f>IF(B27&lt;C27,C27*PARAMETROS!F$5,B27*PARAMETROS!F$5)</f>
        <v>216.85002</v>
      </c>
      <c r="E27" s="70">
        <f>IF(B27&lt;C27,C27*PARAMETROS!F$3,B27*PARAMETROS!F$3)</f>
        <v>216.85002</v>
      </c>
      <c r="G27"/>
    </row>
    <row r="28" spans="1:7" ht="14.25" x14ac:dyDescent="0.2">
      <c r="A28" s="69">
        <v>15</v>
      </c>
      <c r="B28" s="46">
        <f t="shared" si="1"/>
        <v>657.91875000000005</v>
      </c>
      <c r="C28" s="47">
        <f t="shared" si="0"/>
        <v>332.35714285714283</v>
      </c>
      <c r="D28" s="70">
        <f>IF(B28&lt;C28,C28*PARAMETROS!F$5,B28*PARAMETROS!F$5)</f>
        <v>203.29689375000001</v>
      </c>
      <c r="E28" s="70">
        <f>IF(B28&lt;C28,C28*PARAMETROS!F$3,B28*PARAMETROS!F$3)</f>
        <v>203.29689375000001</v>
      </c>
      <c r="G28"/>
    </row>
    <row r="29" spans="1:7" ht="14.25" x14ac:dyDescent="0.2">
      <c r="A29" s="69">
        <v>14</v>
      </c>
      <c r="B29" s="46">
        <f t="shared" si="1"/>
        <v>614.0575</v>
      </c>
      <c r="C29" s="47">
        <f t="shared" si="0"/>
        <v>310.2</v>
      </c>
      <c r="D29" s="70">
        <f>IF(B29&lt;C29,C29*PARAMETROS!F$5,B29*PARAMETROS!F$5)</f>
        <v>189.74376749999999</v>
      </c>
      <c r="E29" s="70">
        <f>IF(B29&lt;C29,C29*PARAMETROS!F$3,B29*PARAMETROS!F$3)</f>
        <v>189.74376749999999</v>
      </c>
      <c r="G29"/>
    </row>
    <row r="30" spans="1:7" ht="14.25" x14ac:dyDescent="0.2">
      <c r="A30" s="69">
        <v>13</v>
      </c>
      <c r="B30" s="46">
        <f t="shared" si="1"/>
        <v>570.19625000000008</v>
      </c>
      <c r="C30" s="47">
        <f t="shared" si="0"/>
        <v>288.04285714285714</v>
      </c>
      <c r="D30" s="70">
        <f>IF(B30&lt;C30,C30*PARAMETROS!F$5,B30*PARAMETROS!F$5)</f>
        <v>176.19064125000003</v>
      </c>
      <c r="E30" s="70">
        <f>IF(B30&lt;C30,C30*PARAMETROS!F$3,B30*PARAMETROS!F$3)</f>
        <v>176.19064125000003</v>
      </c>
      <c r="G30"/>
    </row>
    <row r="31" spans="1:7" ht="14.25" x14ac:dyDescent="0.2">
      <c r="A31" s="69">
        <v>12</v>
      </c>
      <c r="B31" s="46">
        <f t="shared" si="1"/>
        <v>526.33500000000004</v>
      </c>
      <c r="C31" s="47">
        <f t="shared" si="0"/>
        <v>265.88571428571424</v>
      </c>
      <c r="D31" s="70">
        <f>IF(B31&lt;C31,C31*PARAMETROS!F$5,B31*PARAMETROS!F$5)</f>
        <v>162.63751500000001</v>
      </c>
      <c r="E31" s="70">
        <f>IF(B31&lt;C31,C31*PARAMETROS!F$3,B31*PARAMETROS!F$3)</f>
        <v>162.63751500000001</v>
      </c>
      <c r="G31"/>
    </row>
    <row r="32" spans="1:7" ht="14.25" x14ac:dyDescent="0.2">
      <c r="A32" s="69">
        <v>11</v>
      </c>
      <c r="B32" s="46">
        <f t="shared" si="1"/>
        <v>482.47375</v>
      </c>
      <c r="C32" s="47">
        <f t="shared" si="0"/>
        <v>243.7285714285714</v>
      </c>
      <c r="D32" s="70">
        <f>IF(B32&lt;C32,C32*PARAMETROS!F$5,B32*PARAMETROS!F$5)</f>
        <v>149.08438874999999</v>
      </c>
      <c r="E32" s="70">
        <f>IF(B32&lt;C32,C32*PARAMETROS!F$3,B32*PARAMETROS!F$3)</f>
        <v>149.08438874999999</v>
      </c>
      <c r="G32"/>
    </row>
    <row r="33" spans="1:7" ht="14.25" x14ac:dyDescent="0.2">
      <c r="A33" s="69">
        <v>10</v>
      </c>
      <c r="B33" s="46">
        <f t="shared" si="1"/>
        <v>438.61250000000001</v>
      </c>
      <c r="C33" s="47">
        <f t="shared" si="0"/>
        <v>221.57142857142858</v>
      </c>
      <c r="D33" s="70">
        <f>IF(B33&lt;C33,C33*PARAMETROS!F$5,B33*PARAMETROS!F$5)</f>
        <v>135.5312625</v>
      </c>
      <c r="E33" s="70">
        <f>IF(B33&lt;C33,C33*PARAMETROS!F$3,B33*PARAMETROS!F$3)</f>
        <v>135.5312625</v>
      </c>
      <c r="G33"/>
    </row>
    <row r="34" spans="1:7" ht="14.25" x14ac:dyDescent="0.2">
      <c r="A34" s="69">
        <v>9</v>
      </c>
      <c r="B34" s="46">
        <f t="shared" si="1"/>
        <v>394.75125000000003</v>
      </c>
      <c r="C34" s="47">
        <f t="shared" si="0"/>
        <v>199.41428571428574</v>
      </c>
      <c r="D34" s="70">
        <f>IF(B34&lt;C34,C34*PARAMETROS!F$5,B34*PARAMETROS!F$5)</f>
        <v>121.97813625000001</v>
      </c>
      <c r="E34" s="70">
        <f>IF(B34&lt;C34,C34*PARAMETROS!F$3,B34*PARAMETROS!F$3)</f>
        <v>121.97813625000001</v>
      </c>
      <c r="G34"/>
    </row>
    <row r="35" spans="1:7" ht="14.25" x14ac:dyDescent="0.2">
      <c r="A35" s="69">
        <v>8</v>
      </c>
      <c r="B35" s="46">
        <f t="shared" si="1"/>
        <v>350.89</v>
      </c>
      <c r="C35" s="47">
        <f t="shared" si="0"/>
        <v>177.25714285714284</v>
      </c>
      <c r="D35" s="70">
        <f>IF(B35&lt;C35,C35*PARAMETROS!F$5,B35*PARAMETROS!F$5)</f>
        <v>108.42501</v>
      </c>
      <c r="E35" s="70">
        <f>IF(B35&lt;C35,C35*PARAMETROS!F$3,B35*PARAMETROS!F$3)</f>
        <v>108.42501</v>
      </c>
      <c r="G35" s="14"/>
    </row>
    <row r="36" spans="1:7" ht="14.25" x14ac:dyDescent="0.2">
      <c r="A36" s="69">
        <v>7</v>
      </c>
      <c r="B36" s="46">
        <f t="shared" si="1"/>
        <v>307.02875</v>
      </c>
      <c r="C36" s="47">
        <f t="shared" si="0"/>
        <v>155.1</v>
      </c>
      <c r="D36" s="70">
        <f>IF(B36&lt;C36,C36*PARAMETROS!F$5,B36*PARAMETROS!F$5)</f>
        <v>94.871883749999995</v>
      </c>
      <c r="E36" s="70">
        <f>IF(B36&lt;C36,C36*PARAMETROS!F$3,B36*PARAMETROS!F$3)</f>
        <v>94.871883749999995</v>
      </c>
      <c r="G36"/>
    </row>
    <row r="37" spans="1:7" ht="14.25" x14ac:dyDescent="0.2">
      <c r="A37" s="69">
        <v>6</v>
      </c>
      <c r="B37" s="46">
        <f t="shared" si="1"/>
        <v>263.16750000000002</v>
      </c>
      <c r="C37" s="47">
        <f t="shared" si="0"/>
        <v>132.94285714285712</v>
      </c>
      <c r="D37" s="70">
        <f>IF(B37&lt;C37,C37*PARAMETROS!F$5,B37*PARAMETROS!F$5)</f>
        <v>81.318757500000004</v>
      </c>
      <c r="E37" s="70">
        <f>IF(B37&lt;C37,C37*PARAMETROS!F$3,B37*PARAMETROS!F$3)</f>
        <v>81.318757500000004</v>
      </c>
      <c r="G37"/>
    </row>
    <row r="38" spans="1:7" ht="14.25" x14ac:dyDescent="0.2">
      <c r="A38" s="69">
        <v>5</v>
      </c>
      <c r="B38" s="46">
        <f t="shared" si="1"/>
        <v>219.30625000000001</v>
      </c>
      <c r="C38" s="47">
        <f t="shared" si="0"/>
        <v>110.78571428571429</v>
      </c>
      <c r="D38" s="70">
        <f>IF(B38&lt;C38,C38*PARAMETROS!F$5,B38*PARAMETROS!F$5)</f>
        <v>67.765631249999998</v>
      </c>
      <c r="E38" s="70">
        <f>IF(B38&lt;C38,C38*PARAMETROS!F$3,B38*PARAMETROS!F$3)</f>
        <v>67.765631249999998</v>
      </c>
      <c r="G38"/>
    </row>
    <row r="39" spans="1:7" ht="14.25" x14ac:dyDescent="0.2">
      <c r="A39" s="69">
        <v>4</v>
      </c>
      <c r="B39" s="46">
        <f t="shared" si="1"/>
        <v>175.44499999999999</v>
      </c>
      <c r="C39" s="47">
        <f t="shared" si="0"/>
        <v>88.628571428571419</v>
      </c>
      <c r="D39" s="70">
        <f>IF(B39&lt;C39,C39*PARAMETROS!F$5,B39*PARAMETROS!F$5)</f>
        <v>54.212505</v>
      </c>
      <c r="E39" s="70">
        <f>IF(B39&lt;C39,C39*PARAMETROS!F$3,B39*PARAMETROS!F$3)</f>
        <v>54.212505</v>
      </c>
      <c r="G39"/>
    </row>
    <row r="40" spans="1:7" ht="14.25" x14ac:dyDescent="0.2">
      <c r="A40" s="69">
        <v>3</v>
      </c>
      <c r="B40" s="46">
        <f t="shared" si="1"/>
        <v>131.58375000000001</v>
      </c>
      <c r="C40" s="47">
        <f t="shared" si="0"/>
        <v>66.471428571428561</v>
      </c>
      <c r="D40" s="70">
        <f>IF(B40&lt;C40,C40*PARAMETROS!F$5,B40*PARAMETROS!F$5)</f>
        <v>40.659378750000002</v>
      </c>
      <c r="E40" s="70">
        <f>IF(B40&lt;C40,C40*PARAMETROS!F$3,B40*PARAMETROS!F$3)</f>
        <v>40.659378750000002</v>
      </c>
      <c r="G40"/>
    </row>
    <row r="41" spans="1:7" ht="14.25" x14ac:dyDescent="0.2">
      <c r="A41" s="69">
        <v>2</v>
      </c>
      <c r="B41" s="46">
        <f t="shared" si="1"/>
        <v>87.722499999999997</v>
      </c>
      <c r="C41" s="47">
        <f t="shared" si="0"/>
        <v>44.31428571428571</v>
      </c>
      <c r="D41" s="70">
        <f>IF(B41&lt;C41,C41*PARAMETROS!F$5,B41*PARAMETROS!F$5)</f>
        <v>27.1062525</v>
      </c>
      <c r="E41" s="70">
        <f>IF(B41&lt;C41,C41*PARAMETROS!F$3,B41*PARAMETROS!F$3)</f>
        <v>27.1062525</v>
      </c>
      <c r="G41"/>
    </row>
    <row r="42" spans="1:7" ht="14.25" x14ac:dyDescent="0.2">
      <c r="A42" s="69">
        <v>1</v>
      </c>
      <c r="B42" s="75">
        <f t="shared" si="1"/>
        <v>43.861249999999998</v>
      </c>
      <c r="C42" s="47">
        <f t="shared" si="0"/>
        <v>22.157142857142855</v>
      </c>
      <c r="D42" s="76">
        <f>IF(B42&lt;C42,C42*PARAMETROS!F$5,B42*PARAMETROS!F$5)</f>
        <v>13.55312625</v>
      </c>
      <c r="E42" s="76">
        <f>IF(B42&lt;C42,C42*PARAMETROS!F$3,B42*PARAMETROS!F$3)</f>
        <v>13.55312625</v>
      </c>
      <c r="G42"/>
    </row>
    <row r="46" spans="1:7" ht="29.25" hidden="1" thickBot="1" x14ac:dyDescent="0.25">
      <c r="B46" s="55" t="s">
        <v>58</v>
      </c>
      <c r="C46" s="56">
        <v>5.17</v>
      </c>
    </row>
  </sheetData>
  <sheetProtection algorithmName="SHA-512" hashValue="n08WFAtxI/msHkLb5JoArV0ZKrAVL6JY+HRkrNMHOd7Nmup2NvAyn/lbyLv1iyzrOpwZoDRgsV4/pL6+3UHVvw==" saltValue="YGkY4ujK1YtchRdDSJixqg==" spinCount="100000" sheet="1" objects="1" scenarios="1"/>
  <mergeCells count="1">
    <mergeCell ref="D1:E1"/>
  </mergeCells>
  <phoneticPr fontId="0" type="noConversion"/>
  <pageMargins left="0.75" right="0.75" top="1" bottom="1" header="0" footer="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6"/>
  <sheetViews>
    <sheetView topLeftCell="A28" workbookViewId="0">
      <selection activeCell="A46" sqref="A46:XFD46"/>
    </sheetView>
  </sheetViews>
  <sheetFormatPr baseColWidth="10" defaultRowHeight="12.75" x14ac:dyDescent="0.2"/>
  <cols>
    <col min="1" max="1" width="25.140625" style="1" bestFit="1" customWidth="1"/>
    <col min="2" max="2" width="25.140625" style="1" customWidth="1"/>
    <col min="3" max="3" width="21.7109375" style="42" hidden="1" customWidth="1"/>
    <col min="4" max="4" width="15.5703125" bestFit="1" customWidth="1"/>
    <col min="5" max="5" width="19.140625" customWidth="1"/>
    <col min="6" max="6" width="6.85546875" customWidth="1"/>
    <col min="7" max="7" width="6.85546875" style="3" bestFit="1" customWidth="1"/>
    <col min="8" max="8" width="28.7109375" bestFit="1" customWidth="1"/>
    <col min="9" max="9" width="12.42578125" bestFit="1" customWidth="1"/>
    <col min="10" max="10" width="37.28515625" bestFit="1" customWidth="1"/>
  </cols>
  <sheetData>
    <row r="1" spans="1:9" ht="40.9" customHeight="1" thickBot="1" x14ac:dyDescent="0.25">
      <c r="B1" s="72" t="s">
        <v>4</v>
      </c>
      <c r="C1" s="72"/>
      <c r="D1" s="89" t="s">
        <v>50</v>
      </c>
      <c r="E1" s="90"/>
      <c r="G1"/>
    </row>
    <row r="2" spans="1:9" ht="28.5" x14ac:dyDescent="0.2">
      <c r="A2" s="71" t="s">
        <v>0</v>
      </c>
      <c r="B2" s="73" t="s">
        <v>5</v>
      </c>
      <c r="C2" s="74" t="s">
        <v>57</v>
      </c>
      <c r="D2" s="73" t="s">
        <v>48</v>
      </c>
      <c r="E2" s="73" t="s">
        <v>49</v>
      </c>
      <c r="G2"/>
      <c r="H2" s="78" t="s">
        <v>59</v>
      </c>
      <c r="I2" s="78"/>
    </row>
    <row r="3" spans="1:9" ht="14.25" x14ac:dyDescent="0.2">
      <c r="A3" s="69">
        <v>40</v>
      </c>
      <c r="B3" s="46">
        <f>PARAMETROS!I35</f>
        <v>1683.9833333333336</v>
      </c>
      <c r="C3" s="47"/>
      <c r="D3" s="70">
        <f>PRODUCT(B3,PARAMETROS!F$4)</f>
        <v>520.35085000000004</v>
      </c>
      <c r="E3" s="70">
        <f>PRODUCT(B3,PARAMETROS!F$2)</f>
        <v>520.35085000000004</v>
      </c>
      <c r="G3"/>
      <c r="H3" s="79" t="s">
        <v>60</v>
      </c>
      <c r="I3" s="80">
        <v>0.32100000000000001</v>
      </c>
    </row>
    <row r="4" spans="1:9" ht="14.25" x14ac:dyDescent="0.2">
      <c r="A4" s="69">
        <v>39</v>
      </c>
      <c r="B4" s="46">
        <f>PRODUCT(B$3,A4)/A$3</f>
        <v>1641.8837500000002</v>
      </c>
      <c r="C4" s="47">
        <f>(A4/7*30)*$C$46</f>
        <v>864.12857142857138</v>
      </c>
      <c r="D4" s="70">
        <f>IF(B4&lt;C4,C4*PARAMETROS!F$5,B4*PARAMETROS!F$5)</f>
        <v>507.34207875000004</v>
      </c>
      <c r="E4" s="70">
        <f>IF(B4&lt;C4,C4*PARAMETROS!F$3,B4*PARAMETROS!F$3)</f>
        <v>507.34207875000004</v>
      </c>
      <c r="G4"/>
      <c r="H4" s="79" t="s">
        <v>61</v>
      </c>
      <c r="I4" s="80">
        <v>0.32100000000000001</v>
      </c>
    </row>
    <row r="5" spans="1:9" ht="14.25" x14ac:dyDescent="0.2">
      <c r="A5" s="69">
        <v>38</v>
      </c>
      <c r="B5" s="46">
        <f>PRODUCT(B$3,A5)/A$3</f>
        <v>1599.7841666666668</v>
      </c>
      <c r="C5" s="47">
        <f>(A5/7*30)*$C$46</f>
        <v>841.97142857142853</v>
      </c>
      <c r="D5" s="70">
        <f>IF(B5&lt;C5,C5*PARAMETROS!F$5,B5*PARAMETROS!F$5)</f>
        <v>494.33330750000005</v>
      </c>
      <c r="E5" s="70">
        <f>IF(B5&lt;C5,C5*PARAMETROS!F$3,B5*PARAMETROS!F$3)</f>
        <v>494.33330750000005</v>
      </c>
      <c r="G5"/>
      <c r="H5" s="79" t="s">
        <v>62</v>
      </c>
      <c r="I5" s="80">
        <v>0.32100000000000001</v>
      </c>
    </row>
    <row r="6" spans="1:9" ht="14.25" x14ac:dyDescent="0.2">
      <c r="A6" s="69">
        <v>37</v>
      </c>
      <c r="B6" s="46">
        <f t="shared" ref="B6:B42" si="0">PRODUCT(B$3,A6)/A$3</f>
        <v>1557.6845833333336</v>
      </c>
      <c r="C6" s="47">
        <f t="shared" ref="C6:C42" si="1">(A6/7*30)*$C$46</f>
        <v>819.81428571428557</v>
      </c>
      <c r="D6" s="70">
        <f>IF(B6&lt;C6,C6*PARAMETROS!F$5,B6*PARAMETROS!F$5)</f>
        <v>481.32453625000011</v>
      </c>
      <c r="E6" s="70">
        <f>IF(B6&lt;C6,C6*PARAMETROS!F$3,B6*PARAMETROS!F$3)</f>
        <v>481.32453625000011</v>
      </c>
      <c r="G6"/>
      <c r="H6" s="79" t="s">
        <v>63</v>
      </c>
      <c r="I6" s="80">
        <v>0.32100000000000001</v>
      </c>
    </row>
    <row r="7" spans="1:9" ht="14.25" x14ac:dyDescent="0.2">
      <c r="A7" s="69">
        <v>36</v>
      </c>
      <c r="B7" s="46">
        <f t="shared" si="0"/>
        <v>1515.5850000000003</v>
      </c>
      <c r="C7" s="47">
        <f t="shared" si="1"/>
        <v>797.65714285714296</v>
      </c>
      <c r="D7" s="70">
        <f>IF(B7&lt;C7,C7*PARAMETROS!F$5,B7*PARAMETROS!F$5)</f>
        <v>468.31576500000006</v>
      </c>
      <c r="E7" s="70">
        <f>IF(B7&lt;C7,C7*PARAMETROS!F$3,B7*PARAMETROS!F$3)</f>
        <v>468.31576500000006</v>
      </c>
      <c r="G7"/>
    </row>
    <row r="8" spans="1:9" ht="14.25" x14ac:dyDescent="0.2">
      <c r="A8" s="69">
        <v>35</v>
      </c>
      <c r="B8" s="46">
        <f t="shared" si="0"/>
        <v>1473.4854166666669</v>
      </c>
      <c r="C8" s="47">
        <f t="shared" si="1"/>
        <v>775.5</v>
      </c>
      <c r="D8" s="70">
        <f>IF(B8&lt;C8,C8*PARAMETROS!F$5,B8*PARAMETROS!F$5)</f>
        <v>455.30699375000006</v>
      </c>
      <c r="E8" s="70">
        <f>IF(B8&lt;C8,C8*PARAMETROS!F$3,B8*PARAMETROS!F$3)</f>
        <v>455.30699375000006</v>
      </c>
      <c r="G8"/>
    </row>
    <row r="9" spans="1:9" ht="14.25" x14ac:dyDescent="0.2">
      <c r="A9" s="69">
        <v>34</v>
      </c>
      <c r="B9" s="46">
        <f t="shared" si="0"/>
        <v>1431.3858333333335</v>
      </c>
      <c r="C9" s="47">
        <f t="shared" si="1"/>
        <v>753.34285714285704</v>
      </c>
      <c r="D9" s="70">
        <f>IF(B9&lt;C9,C9*PARAMETROS!F$5,B9*PARAMETROS!F$5)</f>
        <v>442.29822250000007</v>
      </c>
      <c r="E9" s="70">
        <f>IF(B9&lt;C9,C9*PARAMETROS!F$3,B9*PARAMETROS!F$3)</f>
        <v>442.29822250000007</v>
      </c>
      <c r="G9"/>
    </row>
    <row r="10" spans="1:9" ht="14.25" x14ac:dyDescent="0.2">
      <c r="A10" s="69">
        <v>33</v>
      </c>
      <c r="B10" s="46">
        <f t="shared" si="0"/>
        <v>1389.2862500000003</v>
      </c>
      <c r="C10" s="47">
        <f t="shared" si="1"/>
        <v>731.18571428571431</v>
      </c>
      <c r="D10" s="70">
        <f>IF(B10&lt;C10,C10*PARAMETROS!F$5,B10*PARAMETROS!F$5)</f>
        <v>429.28945125000013</v>
      </c>
      <c r="E10" s="70">
        <f>IF(B10&lt;C10,C10*PARAMETROS!F$3,B10*PARAMETROS!F$3)</f>
        <v>429.28945125000013</v>
      </c>
      <c r="G10"/>
    </row>
    <row r="11" spans="1:9" ht="14.25" x14ac:dyDescent="0.2">
      <c r="A11" s="69">
        <v>32</v>
      </c>
      <c r="B11" s="46">
        <f t="shared" si="0"/>
        <v>1347.186666666667</v>
      </c>
      <c r="C11" s="47">
        <f t="shared" si="1"/>
        <v>709.02857142857135</v>
      </c>
      <c r="D11" s="70">
        <f>IF(B11&lt;C11,C11*PARAMETROS!F$5,B11*PARAMETROS!F$5)</f>
        <v>416.28068000000007</v>
      </c>
      <c r="E11" s="70">
        <f>IF(B11&lt;C11,C11*PARAMETROS!F$3,B11*PARAMETROS!F$3)</f>
        <v>416.28068000000007</v>
      </c>
      <c r="G11"/>
    </row>
    <row r="12" spans="1:9" ht="14.25" x14ac:dyDescent="0.2">
      <c r="A12" s="69">
        <v>31</v>
      </c>
      <c r="B12" s="46">
        <f t="shared" si="0"/>
        <v>1305.0870833333333</v>
      </c>
      <c r="C12" s="47">
        <f t="shared" si="1"/>
        <v>686.87142857142862</v>
      </c>
      <c r="D12" s="70">
        <f>IF(B12&lt;C12,C12*PARAMETROS!F$5,B12*PARAMETROS!F$5)</f>
        <v>403.27190875000002</v>
      </c>
      <c r="E12" s="70">
        <f>IF(B12&lt;C12,C12*PARAMETROS!F$3,B12*PARAMETROS!F$3)</f>
        <v>403.27190875000002</v>
      </c>
      <c r="G12"/>
    </row>
    <row r="13" spans="1:9" ht="14.25" x14ac:dyDescent="0.2">
      <c r="A13" s="69">
        <v>30</v>
      </c>
      <c r="B13" s="46">
        <f t="shared" si="0"/>
        <v>1262.9875000000002</v>
      </c>
      <c r="C13" s="47">
        <f t="shared" si="1"/>
        <v>664.71428571428567</v>
      </c>
      <c r="D13" s="70">
        <f>IF(B13&lt;C13,C13*PARAMETROS!F$5,B13*PARAMETROS!F$5)</f>
        <v>390.26313750000003</v>
      </c>
      <c r="E13" s="70">
        <f>IF(B13&lt;C13,C13*PARAMETROS!F$3,B13*PARAMETROS!F$3)</f>
        <v>390.26313750000003</v>
      </c>
      <c r="G13"/>
    </row>
    <row r="14" spans="1:9" ht="14.25" x14ac:dyDescent="0.2">
      <c r="A14" s="69">
        <v>29</v>
      </c>
      <c r="B14" s="46">
        <f t="shared" si="0"/>
        <v>1220.887916666667</v>
      </c>
      <c r="C14" s="47">
        <f t="shared" si="1"/>
        <v>642.55714285714294</v>
      </c>
      <c r="D14" s="70">
        <f>IF(B14&lt;C14,C14*PARAMETROS!F$5,B14*PARAMETROS!F$5)</f>
        <v>377.25436625000009</v>
      </c>
      <c r="E14" s="70">
        <f>IF(B14&lt;C14,C14*PARAMETROS!F$3,B14*PARAMETROS!F$3)</f>
        <v>377.25436625000009</v>
      </c>
      <c r="G14"/>
    </row>
    <row r="15" spans="1:9" ht="14.25" x14ac:dyDescent="0.2">
      <c r="A15" s="69">
        <v>28</v>
      </c>
      <c r="B15" s="46">
        <f t="shared" si="0"/>
        <v>1178.7883333333334</v>
      </c>
      <c r="C15" s="47">
        <f t="shared" si="1"/>
        <v>620.4</v>
      </c>
      <c r="D15" s="70">
        <f>IF(B15&lt;C15,C15*PARAMETROS!F$5,B15*PARAMETROS!F$5)</f>
        <v>364.24559500000004</v>
      </c>
      <c r="E15" s="70">
        <f>IF(B15&lt;C15,C15*PARAMETROS!F$3,B15*PARAMETROS!F$3)</f>
        <v>364.24559500000004</v>
      </c>
      <c r="G15"/>
    </row>
    <row r="16" spans="1:9" ht="14.25" x14ac:dyDescent="0.2">
      <c r="A16" s="69">
        <v>27</v>
      </c>
      <c r="B16" s="46">
        <f t="shared" si="0"/>
        <v>1136.68875</v>
      </c>
      <c r="C16" s="47">
        <f t="shared" si="1"/>
        <v>598.24285714285713</v>
      </c>
      <c r="D16" s="70">
        <f>IF(B16&lt;C16,C16*PARAMETROS!F$5,B16*PARAMETROS!F$5)</f>
        <v>351.23682374999999</v>
      </c>
      <c r="E16" s="70">
        <f>IF(B16&lt;C16,C16*PARAMETROS!F$3,B16*PARAMETROS!F$3)</f>
        <v>351.23682374999999</v>
      </c>
      <c r="G16"/>
    </row>
    <row r="17" spans="1:7" ht="14.25" x14ac:dyDescent="0.2">
      <c r="A17" s="69">
        <v>26</v>
      </c>
      <c r="B17" s="46">
        <f t="shared" si="0"/>
        <v>1094.5891666666669</v>
      </c>
      <c r="C17" s="47">
        <f t="shared" si="1"/>
        <v>576.08571428571429</v>
      </c>
      <c r="D17" s="70">
        <f>IF(B17&lt;C17,C17*PARAMETROS!F$5,B17*PARAMETROS!F$5)</f>
        <v>338.22805250000005</v>
      </c>
      <c r="E17" s="70">
        <f>IF(B17&lt;C17,C17*PARAMETROS!F$3,B17*PARAMETROS!F$3)</f>
        <v>338.22805250000005</v>
      </c>
      <c r="G17"/>
    </row>
    <row r="18" spans="1:7" ht="14.25" x14ac:dyDescent="0.2">
      <c r="A18" s="69">
        <v>25</v>
      </c>
      <c r="B18" s="46">
        <f t="shared" si="0"/>
        <v>1052.4895833333335</v>
      </c>
      <c r="C18" s="47">
        <f t="shared" si="1"/>
        <v>553.92857142857144</v>
      </c>
      <c r="D18" s="70">
        <f>IF(B18&lt;C18,C18*PARAMETROS!F$5,B18*PARAMETROS!F$5)</f>
        <v>325.21928125000005</v>
      </c>
      <c r="E18" s="70">
        <f>IF(B18&lt;C18,C18*PARAMETROS!F$3,B18*PARAMETROS!F$3)</f>
        <v>325.21928125000005</v>
      </c>
      <c r="G18"/>
    </row>
    <row r="19" spans="1:7" ht="14.25" x14ac:dyDescent="0.2">
      <c r="A19" s="69">
        <v>24</v>
      </c>
      <c r="B19" s="46">
        <f t="shared" si="0"/>
        <v>1010.3900000000001</v>
      </c>
      <c r="C19" s="47">
        <f t="shared" si="1"/>
        <v>531.77142857142849</v>
      </c>
      <c r="D19" s="70">
        <f>IF(B19&lt;C19,C19*PARAMETROS!F$5,B19*PARAMETROS!F$5)</f>
        <v>312.21051000000006</v>
      </c>
      <c r="E19" s="70">
        <f>IF(B19&lt;C19,C19*PARAMETROS!F$3,B19*PARAMETROS!F$3)</f>
        <v>312.21051000000006</v>
      </c>
      <c r="G19"/>
    </row>
    <row r="20" spans="1:7" ht="14.25" x14ac:dyDescent="0.2">
      <c r="A20" s="69">
        <v>23</v>
      </c>
      <c r="B20" s="46">
        <f t="shared" si="0"/>
        <v>968.29041666666672</v>
      </c>
      <c r="C20" s="47">
        <f t="shared" si="1"/>
        <v>509.6142857142857</v>
      </c>
      <c r="D20" s="70">
        <f>IF(B20&lt;C20,C20*PARAMETROS!F$5,B20*PARAMETROS!F$5)</f>
        <v>299.20173875</v>
      </c>
      <c r="E20" s="70">
        <f>IF(B20&lt;C20,C20*PARAMETROS!F$3,B20*PARAMETROS!F$3)</f>
        <v>299.20173875</v>
      </c>
      <c r="G20"/>
    </row>
    <row r="21" spans="1:7" ht="14.25" x14ac:dyDescent="0.2">
      <c r="A21" s="69">
        <v>22</v>
      </c>
      <c r="B21" s="46">
        <f t="shared" si="0"/>
        <v>926.19083333333344</v>
      </c>
      <c r="C21" s="47">
        <f t="shared" si="1"/>
        <v>487.4571428571428</v>
      </c>
      <c r="D21" s="70">
        <f>IF(B21&lt;C21,C21*PARAMETROS!F$5,B21*PARAMETROS!F$5)</f>
        <v>286.19296750000001</v>
      </c>
      <c r="E21" s="70">
        <f>IF(B21&lt;C21,C21*PARAMETROS!F$3,B21*PARAMETROS!F$3)</f>
        <v>286.19296750000001</v>
      </c>
      <c r="G21"/>
    </row>
    <row r="22" spans="1:7" ht="14.25" x14ac:dyDescent="0.2">
      <c r="A22" s="69">
        <v>21</v>
      </c>
      <c r="B22" s="46">
        <f t="shared" si="0"/>
        <v>884.09125000000017</v>
      </c>
      <c r="C22" s="47">
        <f t="shared" si="1"/>
        <v>465.3</v>
      </c>
      <c r="D22" s="70">
        <f>IF(B22&lt;C22,C22*PARAMETROS!F$5,B22*PARAMETROS!F$5)</f>
        <v>273.18419625000007</v>
      </c>
      <c r="E22" s="70">
        <f>IF(B22&lt;C22,C22*PARAMETROS!F$3,B22*PARAMETROS!F$3)</f>
        <v>273.18419625000007</v>
      </c>
      <c r="G22"/>
    </row>
    <row r="23" spans="1:7" ht="14.25" x14ac:dyDescent="0.2">
      <c r="A23" s="69">
        <v>20</v>
      </c>
      <c r="B23" s="46">
        <f t="shared" si="0"/>
        <v>841.99166666666679</v>
      </c>
      <c r="C23" s="47">
        <f t="shared" si="1"/>
        <v>443.14285714285717</v>
      </c>
      <c r="D23" s="70">
        <f>IF(B23&lt;C23,C23*PARAMETROS!F$5,B23*PARAMETROS!F$5)</f>
        <v>260.17542500000002</v>
      </c>
      <c r="E23" s="70">
        <f>IF(B23&lt;C23,C23*PARAMETROS!F$3,B23*PARAMETROS!F$3)</f>
        <v>260.17542500000002</v>
      </c>
      <c r="G23"/>
    </row>
    <row r="24" spans="1:7" ht="14.25" x14ac:dyDescent="0.2">
      <c r="A24" s="69">
        <v>19</v>
      </c>
      <c r="B24" s="46">
        <f t="shared" si="0"/>
        <v>799.8920833333334</v>
      </c>
      <c r="C24" s="47">
        <f t="shared" si="1"/>
        <v>420.98571428571427</v>
      </c>
      <c r="D24" s="70">
        <f>IF(B24&lt;C24,C24*PARAMETROS!F$5,B24*PARAMETROS!F$5)</f>
        <v>247.16665375000002</v>
      </c>
      <c r="E24" s="70">
        <f>IF(B24&lt;C24,C24*PARAMETROS!F$3,B24*PARAMETROS!F$3)</f>
        <v>247.16665375000002</v>
      </c>
      <c r="G24"/>
    </row>
    <row r="25" spans="1:7" ht="14.25" x14ac:dyDescent="0.2">
      <c r="A25" s="69">
        <v>18</v>
      </c>
      <c r="B25" s="46">
        <f t="shared" si="0"/>
        <v>757.79250000000013</v>
      </c>
      <c r="C25" s="47">
        <f t="shared" si="1"/>
        <v>398.82857142857148</v>
      </c>
      <c r="D25" s="70">
        <f>IF(B25&lt;C25,C25*PARAMETROS!F$5,B25*PARAMETROS!F$5)</f>
        <v>234.15788250000003</v>
      </c>
      <c r="E25" s="70">
        <f>IF(B25&lt;C25,C25*PARAMETROS!F$3,B25*PARAMETROS!F$3)</f>
        <v>234.15788250000003</v>
      </c>
      <c r="G25"/>
    </row>
    <row r="26" spans="1:7" ht="14.25" x14ac:dyDescent="0.2">
      <c r="A26" s="69">
        <v>17</v>
      </c>
      <c r="B26" s="46">
        <f t="shared" si="0"/>
        <v>715.69291666666675</v>
      </c>
      <c r="C26" s="47">
        <f t="shared" si="1"/>
        <v>376.67142857142852</v>
      </c>
      <c r="D26" s="70">
        <f>IF(B26&lt;C26,C26*PARAMETROS!F$5,B26*PARAMETROS!F$5)</f>
        <v>221.14911125000003</v>
      </c>
      <c r="E26" s="70">
        <f>IF(B26&lt;C26,C26*PARAMETROS!F$3,B26*PARAMETROS!F$3)</f>
        <v>221.14911125000003</v>
      </c>
      <c r="G26"/>
    </row>
    <row r="27" spans="1:7" ht="14.25" x14ac:dyDescent="0.2">
      <c r="A27" s="69">
        <v>16</v>
      </c>
      <c r="B27" s="46">
        <f t="shared" si="0"/>
        <v>673.59333333333348</v>
      </c>
      <c r="C27" s="47">
        <f t="shared" si="1"/>
        <v>354.51428571428568</v>
      </c>
      <c r="D27" s="70">
        <f>IF(B27&lt;C27,C27*PARAMETROS!F$5,B27*PARAMETROS!F$5)</f>
        <v>208.14034000000004</v>
      </c>
      <c r="E27" s="70">
        <f>IF(B27&lt;C27,C27*PARAMETROS!F$3,B27*PARAMETROS!F$3)</f>
        <v>208.14034000000004</v>
      </c>
      <c r="G27"/>
    </row>
    <row r="28" spans="1:7" ht="14.25" x14ac:dyDescent="0.2">
      <c r="A28" s="69">
        <v>15</v>
      </c>
      <c r="B28" s="46">
        <f t="shared" si="0"/>
        <v>631.49375000000009</v>
      </c>
      <c r="C28" s="47">
        <f t="shared" si="1"/>
        <v>332.35714285714283</v>
      </c>
      <c r="D28" s="70">
        <f>IF(B28&lt;C28,C28*PARAMETROS!F$5,B28*PARAMETROS!F$5)</f>
        <v>195.13156875000001</v>
      </c>
      <c r="E28" s="70">
        <f>IF(B28&lt;C28,C28*PARAMETROS!F$3,B28*PARAMETROS!F$3)</f>
        <v>195.13156875000001</v>
      </c>
      <c r="G28"/>
    </row>
    <row r="29" spans="1:7" ht="14.25" x14ac:dyDescent="0.2">
      <c r="A29" s="69">
        <v>14</v>
      </c>
      <c r="B29" s="46">
        <f t="shared" si="0"/>
        <v>589.39416666666671</v>
      </c>
      <c r="C29" s="47">
        <f t="shared" si="1"/>
        <v>310.2</v>
      </c>
      <c r="D29" s="70">
        <f>IF(B29&lt;C29,C29*PARAMETROS!F$5,B29*PARAMETROS!F$5)</f>
        <v>182.12279750000002</v>
      </c>
      <c r="E29" s="70">
        <f>IF(B29&lt;C29,C29*PARAMETROS!F$3,B29*PARAMETROS!F$3)</f>
        <v>182.12279750000002</v>
      </c>
      <c r="G29"/>
    </row>
    <row r="30" spans="1:7" ht="14.25" x14ac:dyDescent="0.2">
      <c r="A30" s="69">
        <v>13</v>
      </c>
      <c r="B30" s="46">
        <f t="shared" si="0"/>
        <v>547.29458333333343</v>
      </c>
      <c r="C30" s="47">
        <f t="shared" si="1"/>
        <v>288.04285714285714</v>
      </c>
      <c r="D30" s="70">
        <f>IF(B30&lt;C30,C30*PARAMETROS!F$5,B30*PARAMETROS!F$5)</f>
        <v>169.11402625000002</v>
      </c>
      <c r="E30" s="70">
        <f>IF(B30&lt;C30,C30*PARAMETROS!F$3,B30*PARAMETROS!F$3)</f>
        <v>169.11402625000002</v>
      </c>
      <c r="G30"/>
    </row>
    <row r="31" spans="1:7" ht="14.25" x14ac:dyDescent="0.2">
      <c r="A31" s="69">
        <v>12</v>
      </c>
      <c r="B31" s="46">
        <f t="shared" si="0"/>
        <v>505.19500000000005</v>
      </c>
      <c r="C31" s="47">
        <f t="shared" si="1"/>
        <v>265.88571428571424</v>
      </c>
      <c r="D31" s="70">
        <f>IF(B31&lt;C31,C31*PARAMETROS!F$5,B31*PARAMETROS!F$5)</f>
        <v>156.10525500000003</v>
      </c>
      <c r="E31" s="70">
        <f>IF(B31&lt;C31,C31*PARAMETROS!F$3,B31*PARAMETROS!F$3)</f>
        <v>156.10525500000003</v>
      </c>
      <c r="G31"/>
    </row>
    <row r="32" spans="1:7" ht="14.25" x14ac:dyDescent="0.2">
      <c r="A32" s="69">
        <v>11</v>
      </c>
      <c r="B32" s="46">
        <f t="shared" si="0"/>
        <v>463.09541666666672</v>
      </c>
      <c r="C32" s="47">
        <f t="shared" si="1"/>
        <v>243.7285714285714</v>
      </c>
      <c r="D32" s="70">
        <f>IF(B32&lt;C32,C32*PARAMETROS!F$5,B32*PARAMETROS!F$5)</f>
        <v>143.09648375</v>
      </c>
      <c r="E32" s="70">
        <f>IF(B32&lt;C32,C32*PARAMETROS!F$3,B32*PARAMETROS!F$3)</f>
        <v>143.09648375</v>
      </c>
      <c r="G32"/>
    </row>
    <row r="33" spans="1:7" ht="14.25" x14ac:dyDescent="0.2">
      <c r="A33" s="69">
        <v>10</v>
      </c>
      <c r="B33" s="46">
        <f t="shared" si="0"/>
        <v>420.99583333333339</v>
      </c>
      <c r="C33" s="47">
        <f t="shared" si="1"/>
        <v>221.57142857142858</v>
      </c>
      <c r="D33" s="70">
        <f>IF(B33&lt;C33,C33*PARAMETROS!F$5,B33*PARAMETROS!F$5)</f>
        <v>130.08771250000001</v>
      </c>
      <c r="E33" s="70">
        <f>IF(B33&lt;C33,C33*PARAMETROS!F$3,B33*PARAMETROS!F$3)</f>
        <v>130.08771250000001</v>
      </c>
      <c r="G33"/>
    </row>
    <row r="34" spans="1:7" ht="14.25" x14ac:dyDescent="0.2">
      <c r="A34" s="69">
        <v>9</v>
      </c>
      <c r="B34" s="46">
        <f t="shared" si="0"/>
        <v>378.89625000000007</v>
      </c>
      <c r="C34" s="47">
        <f t="shared" si="1"/>
        <v>199.41428571428574</v>
      </c>
      <c r="D34" s="70">
        <f>IF(B34&lt;C34,C34*PARAMETROS!F$5,B34*PARAMETROS!F$5)</f>
        <v>117.07894125000001</v>
      </c>
      <c r="E34" s="70">
        <f>IF(B34&lt;C34,C34*PARAMETROS!F$3,B34*PARAMETROS!F$3)</f>
        <v>117.07894125000001</v>
      </c>
      <c r="G34"/>
    </row>
    <row r="35" spans="1:7" ht="14.25" x14ac:dyDescent="0.2">
      <c r="A35" s="69">
        <v>8</v>
      </c>
      <c r="B35" s="46">
        <f t="shared" si="0"/>
        <v>336.79666666666674</v>
      </c>
      <c r="C35" s="47">
        <f t="shared" si="1"/>
        <v>177.25714285714284</v>
      </c>
      <c r="D35" s="70">
        <f>IF(B35&lt;C35,C35*PARAMETROS!F$5,B35*PARAMETROS!F$5)</f>
        <v>104.07017000000002</v>
      </c>
      <c r="E35" s="70">
        <f>IF(B35&lt;C35,C35*PARAMETROS!F$3,B35*PARAMETROS!F$3)</f>
        <v>104.07017000000002</v>
      </c>
      <c r="G35" s="14"/>
    </row>
    <row r="36" spans="1:7" ht="14.25" x14ac:dyDescent="0.2">
      <c r="A36" s="69">
        <v>7</v>
      </c>
      <c r="B36" s="46">
        <f t="shared" si="0"/>
        <v>294.69708333333335</v>
      </c>
      <c r="C36" s="47">
        <f t="shared" si="1"/>
        <v>155.1</v>
      </c>
      <c r="D36" s="70">
        <f>IF(B36&lt;C36,C36*PARAMETROS!F$5,B36*PARAMETROS!F$5)</f>
        <v>91.061398750000009</v>
      </c>
      <c r="E36" s="70">
        <f>IF(B36&lt;C36,C36*PARAMETROS!F$3,B36*PARAMETROS!F$3)</f>
        <v>91.061398750000009</v>
      </c>
      <c r="G36"/>
    </row>
    <row r="37" spans="1:7" ht="14.25" x14ac:dyDescent="0.2">
      <c r="A37" s="69">
        <v>6</v>
      </c>
      <c r="B37" s="46">
        <f t="shared" si="0"/>
        <v>252.59750000000003</v>
      </c>
      <c r="C37" s="47">
        <f t="shared" si="1"/>
        <v>132.94285714285712</v>
      </c>
      <c r="D37" s="70">
        <f>IF(B37&lt;C37,C37*PARAMETROS!F$5,B37*PARAMETROS!F$5)</f>
        <v>78.052627500000014</v>
      </c>
      <c r="E37" s="70">
        <f>IF(B37&lt;C37,C37*PARAMETROS!F$3,B37*PARAMETROS!F$3)</f>
        <v>78.052627500000014</v>
      </c>
      <c r="G37"/>
    </row>
    <row r="38" spans="1:7" ht="14.25" x14ac:dyDescent="0.2">
      <c r="A38" s="69">
        <v>5</v>
      </c>
      <c r="B38" s="46">
        <f t="shared" si="0"/>
        <v>210.4979166666667</v>
      </c>
      <c r="C38" s="47">
        <f t="shared" si="1"/>
        <v>110.78571428571429</v>
      </c>
      <c r="D38" s="70">
        <f>IF(B38&lt;C38,C38*PARAMETROS!F$5,B38*PARAMETROS!F$5)</f>
        <v>65.043856250000005</v>
      </c>
      <c r="E38" s="70">
        <f>IF(B38&lt;C38,C38*PARAMETROS!F$3,B38*PARAMETROS!F$3)</f>
        <v>65.043856250000005</v>
      </c>
      <c r="G38"/>
    </row>
    <row r="39" spans="1:7" ht="14.25" x14ac:dyDescent="0.2">
      <c r="A39" s="69">
        <v>4</v>
      </c>
      <c r="B39" s="46">
        <f t="shared" si="0"/>
        <v>168.39833333333337</v>
      </c>
      <c r="C39" s="47">
        <f t="shared" si="1"/>
        <v>88.628571428571419</v>
      </c>
      <c r="D39" s="70">
        <f>IF(B39&lt;C39,C39*PARAMETROS!F$5,B39*PARAMETROS!F$5)</f>
        <v>52.035085000000009</v>
      </c>
      <c r="E39" s="70">
        <f>IF(B39&lt;C39,C39*PARAMETROS!F$3,B39*PARAMETROS!F$3)</f>
        <v>52.035085000000009</v>
      </c>
      <c r="G39"/>
    </row>
    <row r="40" spans="1:7" ht="14.25" x14ac:dyDescent="0.2">
      <c r="A40" s="69">
        <v>3</v>
      </c>
      <c r="B40" s="46">
        <f t="shared" si="0"/>
        <v>126.29875000000001</v>
      </c>
      <c r="C40" s="47">
        <f t="shared" si="1"/>
        <v>66.471428571428561</v>
      </c>
      <c r="D40" s="70">
        <f>IF(B40&lt;C40,C40*PARAMETROS!F$5,B40*PARAMETROS!F$5)</f>
        <v>39.026313750000007</v>
      </c>
      <c r="E40" s="70">
        <f>IF(B40&lt;C40,C40*PARAMETROS!F$3,B40*PARAMETROS!F$3)</f>
        <v>39.026313750000007</v>
      </c>
      <c r="G40"/>
    </row>
    <row r="41" spans="1:7" ht="14.25" x14ac:dyDescent="0.2">
      <c r="A41" s="69">
        <v>2</v>
      </c>
      <c r="B41" s="46">
        <f t="shared" si="0"/>
        <v>84.199166666666684</v>
      </c>
      <c r="C41" s="47">
        <f t="shared" si="1"/>
        <v>44.31428571428571</v>
      </c>
      <c r="D41" s="70">
        <f>IF(B41&lt;C41,C41*PARAMETROS!F$5,B41*PARAMETROS!F$5)</f>
        <v>26.017542500000005</v>
      </c>
      <c r="E41" s="70">
        <f>IF(B41&lt;C41,C41*PARAMETROS!F$3,B41*PARAMETROS!F$3)</f>
        <v>26.017542500000005</v>
      </c>
      <c r="G41"/>
    </row>
    <row r="42" spans="1:7" ht="14.25" x14ac:dyDescent="0.2">
      <c r="A42" s="69">
        <v>1</v>
      </c>
      <c r="B42" s="75">
        <f t="shared" si="0"/>
        <v>42.099583333333342</v>
      </c>
      <c r="C42" s="47">
        <f t="shared" si="1"/>
        <v>22.157142857142855</v>
      </c>
      <c r="D42" s="76">
        <f>IF(B42&lt;C42,C42*PARAMETROS!F$5,B42*PARAMETROS!F$5)</f>
        <v>13.008771250000002</v>
      </c>
      <c r="E42" s="76">
        <f>IF(B42&lt;C42,C42*PARAMETROS!F$3,B42*PARAMETROS!F$3)</f>
        <v>13.008771250000002</v>
      </c>
      <c r="G42"/>
    </row>
    <row r="46" spans="1:7" ht="29.25" hidden="1" thickBot="1" x14ac:dyDescent="0.25">
      <c r="B46" s="55" t="s">
        <v>58</v>
      </c>
      <c r="C46" s="56">
        <v>5.17</v>
      </c>
    </row>
  </sheetData>
  <sheetProtection algorithmName="SHA-512" hashValue="UBcOMdfSnswnnou8w/0TYQAkFAe9BLRgV4k+3SqkkW1/7l+dFmPH9EtpRjWs1BNK7orTky+7JCHKZK5BIaQBxA==" saltValue="xNvJSMuzwkZZzAzM1OjsAg==" spinCount="100000" sheet="1" objects="1" scenarios="1"/>
  <mergeCells count="1">
    <mergeCell ref="D1:E1"/>
  </mergeCells>
  <phoneticPr fontId="7" type="noConversion"/>
  <pageMargins left="0.75" right="0.75" top="1" bottom="1" header="0" footer="0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9"/>
  <sheetViews>
    <sheetView workbookViewId="0">
      <selection activeCell="E24" sqref="E24"/>
    </sheetView>
  </sheetViews>
  <sheetFormatPr baseColWidth="10" defaultRowHeight="12.75" x14ac:dyDescent="0.2"/>
  <cols>
    <col min="1" max="1" width="25.140625" bestFit="1" customWidth="1"/>
    <col min="2" max="2" width="17.5703125" bestFit="1" customWidth="1"/>
    <col min="3" max="3" width="16.7109375" bestFit="1" customWidth="1"/>
    <col min="4" max="4" width="16.7109375" customWidth="1"/>
    <col min="5" max="5" width="29.140625" bestFit="1" customWidth="1"/>
    <col min="8" max="8" width="24.140625" bestFit="1" customWidth="1"/>
    <col min="9" max="9" width="11.42578125" style="3" customWidth="1"/>
  </cols>
  <sheetData>
    <row r="1" spans="1:9" x14ac:dyDescent="0.2">
      <c r="A1" s="16" t="s">
        <v>2</v>
      </c>
      <c r="B1" s="28" t="s">
        <v>29</v>
      </c>
      <c r="C1" s="26" t="s">
        <v>23</v>
      </c>
      <c r="D1" s="25"/>
      <c r="E1" s="2" t="s">
        <v>3</v>
      </c>
      <c r="H1" s="91" t="s">
        <v>6</v>
      </c>
      <c r="I1" s="91"/>
    </row>
    <row r="2" spans="1:9" x14ac:dyDescent="0.2">
      <c r="A2" s="22" t="s">
        <v>27</v>
      </c>
      <c r="B2" s="30">
        <f>B16</f>
        <v>1247.6933333333332</v>
      </c>
      <c r="C2" s="31">
        <f>C16</f>
        <v>3447.7992833333328</v>
      </c>
      <c r="E2" s="34" t="s">
        <v>44</v>
      </c>
      <c r="F2" s="35">
        <v>0.309</v>
      </c>
      <c r="H2" s="4" t="s">
        <v>7</v>
      </c>
      <c r="I2" s="5">
        <v>611.29</v>
      </c>
    </row>
    <row r="3" spans="1:9" x14ac:dyDescent="0.2">
      <c r="A3" s="17" t="s">
        <v>1</v>
      </c>
      <c r="B3" s="29">
        <f>B26</f>
        <v>1247.6933333333332</v>
      </c>
      <c r="C3" s="31">
        <f>C26</f>
        <v>2738.8056833333335</v>
      </c>
      <c r="E3" s="34" t="s">
        <v>45</v>
      </c>
      <c r="F3" s="35">
        <v>0.309</v>
      </c>
      <c r="H3" s="4" t="s">
        <v>17</v>
      </c>
      <c r="I3" s="5">
        <v>311.14</v>
      </c>
    </row>
    <row r="4" spans="1:9" x14ac:dyDescent="0.2">
      <c r="A4" s="17" t="s">
        <v>12</v>
      </c>
      <c r="B4" s="29">
        <f>B36</f>
        <v>1097.1666666666667</v>
      </c>
      <c r="C4" s="31">
        <f>C36</f>
        <v>2191.044546666667</v>
      </c>
      <c r="E4" s="34" t="s">
        <v>46</v>
      </c>
      <c r="F4" s="35">
        <v>0.309</v>
      </c>
      <c r="H4" s="4" t="s">
        <v>18</v>
      </c>
      <c r="I4" s="5">
        <v>573.12</v>
      </c>
    </row>
    <row r="5" spans="1:9" ht="13.5" thickBot="1" x14ac:dyDescent="0.25">
      <c r="A5" s="17" t="s">
        <v>14</v>
      </c>
      <c r="B5" s="29">
        <f>I21</f>
        <v>2042.49</v>
      </c>
      <c r="C5" s="27"/>
      <c r="E5" s="36" t="s">
        <v>47</v>
      </c>
      <c r="F5" s="35">
        <v>0.309</v>
      </c>
      <c r="H5" s="6" t="s">
        <v>10</v>
      </c>
      <c r="I5" s="7"/>
    </row>
    <row r="6" spans="1:9" x14ac:dyDescent="0.2">
      <c r="A6" s="17" t="s">
        <v>8</v>
      </c>
      <c r="B6" s="29">
        <f>I9</f>
        <v>1754.45</v>
      </c>
      <c r="C6" s="27"/>
      <c r="H6" s="33" t="s">
        <v>43</v>
      </c>
      <c r="I6" s="82">
        <v>63.41</v>
      </c>
    </row>
    <row r="7" spans="1:9" x14ac:dyDescent="0.2">
      <c r="A7" s="17" t="s">
        <v>35</v>
      </c>
      <c r="B7" s="29">
        <f>I35</f>
        <v>1683.9833333333336</v>
      </c>
      <c r="C7" s="27"/>
      <c r="H7" s="33"/>
      <c r="I7" s="37"/>
    </row>
    <row r="8" spans="1:9" x14ac:dyDescent="0.2">
      <c r="A8" s="20" t="s">
        <v>30</v>
      </c>
      <c r="B8" s="21" t="s">
        <v>21</v>
      </c>
      <c r="C8" s="21" t="s">
        <v>24</v>
      </c>
      <c r="D8" s="21"/>
      <c r="E8" s="32" t="s">
        <v>36</v>
      </c>
      <c r="F8" s="43">
        <v>3751.2</v>
      </c>
      <c r="H8" s="33" t="s">
        <v>9</v>
      </c>
      <c r="I8" s="5">
        <f>(605.73+I3+I4)*2/12</f>
        <v>248.33166666666668</v>
      </c>
    </row>
    <row r="9" spans="1:9" ht="13.5" thickBot="1" x14ac:dyDescent="0.25">
      <c r="A9" t="s">
        <v>41</v>
      </c>
      <c r="B9">
        <v>1131.3399999999999</v>
      </c>
      <c r="C9">
        <v>1131.3399999999999</v>
      </c>
      <c r="E9" s="41" t="s">
        <v>51</v>
      </c>
      <c r="F9" s="43">
        <v>858.6</v>
      </c>
      <c r="H9" s="8" t="s">
        <v>11</v>
      </c>
      <c r="I9" s="9">
        <f>SUM(I2:I5)+(I6/6)+I8</f>
        <v>1754.45</v>
      </c>
    </row>
    <row r="10" spans="1:9" x14ac:dyDescent="0.2">
      <c r="A10" t="s">
        <v>31</v>
      </c>
      <c r="C10" s="81">
        <v>886.4</v>
      </c>
      <c r="E10" s="40"/>
      <c r="F10" s="40"/>
    </row>
    <row r="11" spans="1:9" x14ac:dyDescent="0.2">
      <c r="A11" t="s">
        <v>26</v>
      </c>
      <c r="C11" s="3">
        <f>(989.51)+(989.51*1%)</f>
        <v>999.40509999999995</v>
      </c>
      <c r="E11" s="40"/>
      <c r="F11" s="40"/>
    </row>
    <row r="12" spans="1:9" x14ac:dyDescent="0.2">
      <c r="E12" s="40"/>
      <c r="F12" s="40"/>
    </row>
    <row r="13" spans="1:9" x14ac:dyDescent="0.2">
      <c r="A13" t="s">
        <v>19</v>
      </c>
      <c r="B13" s="3">
        <f>698.12/6</f>
        <v>116.35333333333334</v>
      </c>
      <c r="C13" s="3">
        <f>(698.12+C10+C11)/6</f>
        <v>430.65418333333332</v>
      </c>
      <c r="D13" s="3"/>
      <c r="E13" s="14"/>
      <c r="F13" s="14"/>
      <c r="H13" s="15" t="s">
        <v>13</v>
      </c>
      <c r="I13" s="15"/>
    </row>
    <row r="14" spans="1:9" x14ac:dyDescent="0.2">
      <c r="B14" s="3"/>
      <c r="C14" s="3"/>
      <c r="D14" s="3"/>
      <c r="H14" s="10" t="s">
        <v>7</v>
      </c>
      <c r="I14" s="11">
        <v>734.49</v>
      </c>
    </row>
    <row r="15" spans="1:9" ht="13.5" thickBot="1" x14ac:dyDescent="0.25">
      <c r="A15" s="18" t="s">
        <v>20</v>
      </c>
      <c r="B15" s="19"/>
      <c r="C15" s="19"/>
      <c r="D15" s="24" t="s">
        <v>64</v>
      </c>
      <c r="H15" s="10" t="s">
        <v>15</v>
      </c>
      <c r="I15" s="11">
        <v>402.73</v>
      </c>
    </row>
    <row r="16" spans="1:9" ht="13.5" thickTop="1" x14ac:dyDescent="0.2">
      <c r="A16" t="s">
        <v>38</v>
      </c>
      <c r="B16" s="23">
        <f>SUM(B9:B15)</f>
        <v>1247.6933333333332</v>
      </c>
      <c r="C16" s="23">
        <f>SUM(C9:C11)+C13+C15</f>
        <v>3447.7992833333328</v>
      </c>
      <c r="D16" s="23"/>
      <c r="H16" s="10" t="s">
        <v>16</v>
      </c>
      <c r="I16" s="11">
        <v>616</v>
      </c>
    </row>
    <row r="17" spans="1:9" x14ac:dyDescent="0.2">
      <c r="H17" s="10" t="s">
        <v>10</v>
      </c>
      <c r="I17" s="11"/>
    </row>
    <row r="18" spans="1:9" x14ac:dyDescent="0.2">
      <c r="H18" s="10" t="s">
        <v>43</v>
      </c>
      <c r="I18" s="11">
        <v>82.08</v>
      </c>
    </row>
    <row r="19" spans="1:9" x14ac:dyDescent="0.2">
      <c r="A19" s="20" t="s">
        <v>22</v>
      </c>
      <c r="B19" s="21" t="s">
        <v>21</v>
      </c>
      <c r="C19" s="21" t="s">
        <v>24</v>
      </c>
      <c r="D19" s="21"/>
      <c r="H19" s="10"/>
      <c r="I19" s="38"/>
    </row>
    <row r="20" spans="1:9" x14ac:dyDescent="0.2">
      <c r="A20" t="s">
        <v>41</v>
      </c>
      <c r="B20">
        <f>B9</f>
        <v>1131.3399999999999</v>
      </c>
      <c r="C20">
        <f>C9</f>
        <v>1131.3399999999999</v>
      </c>
      <c r="H20" s="10" t="s">
        <v>9</v>
      </c>
      <c r="I20" s="11">
        <f>(634.81+I15+I16)/6</f>
        <v>275.58999999999997</v>
      </c>
    </row>
    <row r="21" spans="1:9" x14ac:dyDescent="0.2">
      <c r="A21" t="s">
        <v>25</v>
      </c>
      <c r="C21" s="81">
        <v>811.85</v>
      </c>
      <c r="H21" s="12" t="s">
        <v>11</v>
      </c>
      <c r="I21" s="13">
        <f>SUM(I14:I17)+(I18/6)+I20</f>
        <v>2042.49</v>
      </c>
    </row>
    <row r="22" spans="1:9" x14ac:dyDescent="0.2">
      <c r="A22" t="s">
        <v>26</v>
      </c>
      <c r="C22">
        <f>(461.63)+(461.63*1%)</f>
        <v>466.24630000000002</v>
      </c>
      <c r="I22"/>
    </row>
    <row r="23" spans="1:9" x14ac:dyDescent="0.2">
      <c r="A23" t="s">
        <v>19</v>
      </c>
      <c r="B23" s="3">
        <f>B13</f>
        <v>116.35333333333334</v>
      </c>
      <c r="C23" s="3">
        <f>(698.12+C21+C22)/6</f>
        <v>329.36938333333336</v>
      </c>
      <c r="D23" s="3"/>
      <c r="I23"/>
    </row>
    <row r="24" spans="1:9" x14ac:dyDescent="0.2">
      <c r="D24" s="3"/>
      <c r="I24"/>
    </row>
    <row r="25" spans="1:9" ht="13.5" thickBot="1" x14ac:dyDescent="0.25">
      <c r="A25" s="18" t="s">
        <v>20</v>
      </c>
      <c r="B25" s="19"/>
      <c r="C25" s="19"/>
      <c r="D25" s="24" t="s">
        <v>65</v>
      </c>
    </row>
    <row r="26" spans="1:9" ht="13.5" thickTop="1" x14ac:dyDescent="0.2">
      <c r="A26" t="s">
        <v>39</v>
      </c>
      <c r="B26" s="23">
        <f>SUM(B20:B25)</f>
        <v>1247.6933333333332</v>
      </c>
      <c r="C26" s="23">
        <f>SUM(C20:C22)+C23+C25</f>
        <v>2738.8056833333335</v>
      </c>
      <c r="D26" s="23"/>
    </row>
    <row r="27" spans="1:9" x14ac:dyDescent="0.2">
      <c r="H27" s="15" t="s">
        <v>34</v>
      </c>
      <c r="I27" s="15"/>
    </row>
    <row r="28" spans="1:9" x14ac:dyDescent="0.2">
      <c r="A28" s="20"/>
      <c r="B28" s="21"/>
      <c r="C28" s="21"/>
      <c r="D28" s="21"/>
      <c r="H28" s="10" t="s">
        <v>7</v>
      </c>
      <c r="I28" s="11">
        <v>611.29</v>
      </c>
    </row>
    <row r="29" spans="1:9" x14ac:dyDescent="0.2">
      <c r="A29" s="20" t="s">
        <v>28</v>
      </c>
      <c r="B29" s="21" t="s">
        <v>21</v>
      </c>
      <c r="C29" s="21" t="s">
        <v>24</v>
      </c>
      <c r="D29" s="21"/>
      <c r="H29" s="10" t="s">
        <v>17</v>
      </c>
      <c r="I29" s="11">
        <v>311.14</v>
      </c>
    </row>
    <row r="30" spans="1:9" x14ac:dyDescent="0.2">
      <c r="A30" t="s">
        <v>42</v>
      </c>
      <c r="B30" s="39">
        <v>978.26</v>
      </c>
      <c r="H30" s="10" t="s">
        <v>37</v>
      </c>
      <c r="I30" s="11">
        <v>512.72</v>
      </c>
    </row>
    <row r="31" spans="1:9" x14ac:dyDescent="0.2">
      <c r="A31" t="s">
        <v>25</v>
      </c>
      <c r="H31" s="10" t="s">
        <v>10</v>
      </c>
      <c r="I31" s="11"/>
    </row>
    <row r="32" spans="1:9" x14ac:dyDescent="0.2">
      <c r="A32" t="s">
        <v>26</v>
      </c>
      <c r="H32" s="10" t="s">
        <v>43</v>
      </c>
      <c r="I32" s="11">
        <v>63.41</v>
      </c>
    </row>
    <row r="33" spans="1:9" x14ac:dyDescent="0.2">
      <c r="A33" t="s">
        <v>19</v>
      </c>
      <c r="B33" s="3">
        <f>713.44/6</f>
        <v>118.90666666666668</v>
      </c>
      <c r="C33" s="3"/>
      <c r="D33" s="3"/>
      <c r="H33" s="10"/>
      <c r="I33" s="38"/>
    </row>
    <row r="34" spans="1:9" x14ac:dyDescent="0.2">
      <c r="B34" s="3"/>
      <c r="C34" s="3"/>
      <c r="D34" s="3"/>
      <c r="H34" s="10" t="s">
        <v>9</v>
      </c>
      <c r="I34" s="11">
        <f>(605.73+I29+I30)/6</f>
        <v>238.26500000000001</v>
      </c>
    </row>
    <row r="35" spans="1:9" ht="13.5" thickBot="1" x14ac:dyDescent="0.25">
      <c r="A35" s="18" t="s">
        <v>20</v>
      </c>
      <c r="B35" s="19"/>
      <c r="C35" s="19"/>
      <c r="D35" s="3" t="s">
        <v>65</v>
      </c>
      <c r="H35" s="12" t="s">
        <v>11</v>
      </c>
      <c r="I35" s="13">
        <f>SUM(I28:I31)+(I32/6)+I34</f>
        <v>1683.9833333333336</v>
      </c>
    </row>
    <row r="36" spans="1:9" ht="13.5" thickTop="1" x14ac:dyDescent="0.2">
      <c r="A36" t="s">
        <v>40</v>
      </c>
      <c r="B36" s="23">
        <f>SUM(B30:B35)</f>
        <v>1097.1666666666667</v>
      </c>
      <c r="C36" s="23">
        <f>PRODUCT(C26*0.8)</f>
        <v>2191.044546666667</v>
      </c>
      <c r="D36" s="24"/>
      <c r="I36"/>
    </row>
    <row r="37" spans="1:9" x14ac:dyDescent="0.2">
      <c r="D37" s="23"/>
      <c r="I37"/>
    </row>
    <row r="38" spans="1:9" x14ac:dyDescent="0.2">
      <c r="I38"/>
    </row>
    <row r="39" spans="1:9" x14ac:dyDescent="0.2">
      <c r="I39"/>
    </row>
  </sheetData>
  <mergeCells count="1">
    <mergeCell ref="H1:I1"/>
  </mergeCells>
  <phoneticPr fontId="0" type="noConversion"/>
  <pageMargins left="0.74803149606299213" right="0.31496062992125984" top="0.98425196850393704" bottom="0.98425196850393704" header="0" footer="0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1</vt:i4>
      </vt:variant>
    </vt:vector>
  </HeadingPairs>
  <TitlesOfParts>
    <vt:vector size="9" baseType="lpstr">
      <vt:lpstr>DOCTORES</vt:lpstr>
      <vt:lpstr>(A) LICENCIADOS-INGEN-ARQU</vt:lpstr>
      <vt:lpstr>(B) DIPLO MADOS</vt:lpstr>
      <vt:lpstr>(C) TECNICO ESPEC LAB FP2 </vt:lpstr>
      <vt:lpstr>(D) AUX ADM-LAB (FP1- GR ESCOL)</vt:lpstr>
      <vt:lpstr>(D) AUX. SERVICIOS</vt:lpstr>
      <vt:lpstr>PARAMETROS</vt:lpstr>
      <vt:lpstr>Hoja1</vt:lpstr>
      <vt:lpstr>RETRIBUCION</vt:lpstr>
    </vt:vector>
  </TitlesOfParts>
  <Company>oscar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oscar</dc:creator>
  <cp:lastModifiedBy>Cremades Cremades, Gloria</cp:lastModifiedBy>
  <cp:lastPrinted>2015-01-16T11:58:13Z</cp:lastPrinted>
  <dcterms:created xsi:type="dcterms:W3CDTF">2003-11-11T19:24:53Z</dcterms:created>
  <dcterms:modified xsi:type="dcterms:W3CDTF">2018-02-12T08:44:47Z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1648575215</vt:i4>
  </property>
  <property fmtid="{D5CDD505-2E9C-101B-9397-08002B2CF9AE}" pid="3" name="_EmailSubject">
    <vt:lpwstr/>
  </property>
  <property fmtid="{D5CDD505-2E9C-101B-9397-08002B2CF9AE}" pid="4" name="_AuthorEmail">
    <vt:lpwstr>cristina.aguilar@umh.es</vt:lpwstr>
  </property>
  <property fmtid="{D5CDD505-2E9C-101B-9397-08002B2CF9AE}" pid="5" name="_AuthorEmailDisplayName">
    <vt:lpwstr>Aguilar Santos, Cristina</vt:lpwstr>
  </property>
  <property fmtid="{D5CDD505-2E9C-101B-9397-08002B2CF9AE}" pid="6" name="_PreviousAdHocReviewCycleID">
    <vt:i4>-1341627671</vt:i4>
  </property>
  <property fmtid="{D5CDD505-2E9C-101B-9397-08002B2CF9AE}" pid="7" name="_ReviewingToolsShownOnce">
    <vt:lpwstr/>
  </property>
</Properties>
</file>