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gcremades\Desktop\TABLAS SALARIALES 2018\"/>
    </mc:Choice>
  </mc:AlternateContent>
  <workbookProtection workbookAlgorithmName="SHA-512" workbookHashValue="fACnpiZGFfnzWNeELhW0y8yUU75urEMfYepYfeWF1pxZOx9dbNO8DJiftfaxTS1tIiUPaeU6ATMzenG97Wc20Q==" workbookSaltValue="eflImqRjLdJeIjc4TBbTrA==" workbookSpinCount="100000" lockStructure="1"/>
  <bookViews>
    <workbookView xWindow="0" yWindow="0" windowWidth="17280" windowHeight="6660" tabRatio="859"/>
  </bookViews>
  <sheets>
    <sheet name="INVESTIGADOR SENIOR" sheetId="7" r:id="rId1"/>
    <sheet name="INVESTIGADOR JUNIOR" sheetId="13" r:id="rId2"/>
    <sheet name="INVESTIGADOR EN FORMACIÓN" sheetId="14" r:id="rId3"/>
    <sheet name="TITULADOS SUPERIORES I" sheetId="12" r:id="rId4"/>
    <sheet name="TITULADOS SUPERIORES II" sheetId="11" r:id="rId5"/>
    <sheet name="TITULADOS DE GRADO MEDIO" sheetId="5" r:id="rId6"/>
    <sheet name="ESPECIALISTAS TECNICOS" sheetId="4" r:id="rId7"/>
    <sheet name="AUXILIARES" sheetId="2" r:id="rId8"/>
    <sheet name="PARAMETROS" sheetId="3" state="hidden" r:id="rId9"/>
    <sheet name="Hoja1" sheetId="10" r:id="rId10"/>
    <sheet name="Hoja2" sheetId="15" r:id="rId11"/>
  </sheets>
  <definedNames>
    <definedName name="_xlnm.Print_Area" localSheetId="7">AUXILIARES!$A$2:$D$42</definedName>
    <definedName name="_xlnm.Print_Area" localSheetId="2">'INVESTIGADOR EN FORMACIÓN'!$A$2:$G$43</definedName>
    <definedName name="_xlnm.Print_Area" localSheetId="1">'INVESTIGADOR JUNIOR'!$A$2:$G$43</definedName>
    <definedName name="_xlnm.Print_Area" localSheetId="0">'INVESTIGADOR SENIOR'!$A$2:$G$43</definedName>
    <definedName name="_xlnm.Print_Area" localSheetId="5">'TITULADOS DE GRADO MEDIO'!$A$2:$G$43</definedName>
    <definedName name="_xlnm.Print_Area" localSheetId="3">'TITULADOS SUPERIORES I'!$A$2:$G$43</definedName>
    <definedName name="_xlnm.Print_Area" localSheetId="4">'TITULADOS SUPERIORES II'!$A$2:$G$43</definedName>
    <definedName name="RETRIBUCION">#REF!</definedName>
    <definedName name="_xlnm.Print_Titles" localSheetId="7">AUXILIARES!$2:$2</definedName>
    <definedName name="_xlnm.Print_Titles" localSheetId="2">'INVESTIGADOR EN FORMACIÓN'!$2:$3</definedName>
    <definedName name="_xlnm.Print_Titles" localSheetId="1">'INVESTIGADOR JUNIOR'!$2:$3</definedName>
    <definedName name="_xlnm.Print_Titles" localSheetId="0">'INVESTIGADOR SENIOR'!$2:$3</definedName>
    <definedName name="_xlnm.Print_Titles" localSheetId="5">'TITULADOS DE GRADO MEDIO'!$2:$3</definedName>
    <definedName name="_xlnm.Print_Titles" localSheetId="3">'TITULADOS SUPERIORES I'!$2:$3</definedName>
    <definedName name="_xlnm.Print_Titles" localSheetId="4">'TITULADOS SUPERIORES II'!$2:$3</definedName>
  </definedNames>
  <calcPr calcId="152511"/>
</workbook>
</file>

<file path=xl/calcChain.xml><?xml version="1.0" encoding="utf-8"?>
<calcChain xmlns="http://schemas.openxmlformats.org/spreadsheetml/2006/main">
  <c r="B4" i="13" l="1"/>
  <c r="D4" i="13"/>
  <c r="F4" i="13"/>
  <c r="G4" i="13"/>
  <c r="B5" i="13"/>
  <c r="C5" i="13"/>
  <c r="D5" i="13" s="1"/>
  <c r="F5" i="13"/>
  <c r="G5" i="13" s="1"/>
  <c r="B6" i="13"/>
  <c r="C6" i="13"/>
  <c r="D6" i="13" s="1"/>
  <c r="F6" i="13"/>
  <c r="G6" i="13"/>
  <c r="B7" i="13"/>
  <c r="C7" i="13"/>
  <c r="D7" i="13" s="1"/>
  <c r="F7" i="13"/>
  <c r="G7" i="13" s="1"/>
  <c r="I23" i="3" l="1"/>
  <c r="I11" i="3"/>
  <c r="C43" i="14" l="1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18" i="3"/>
  <c r="C19" i="3" s="1"/>
  <c r="B18" i="3"/>
  <c r="B19" i="3" s="1"/>
  <c r="C25" i="3"/>
  <c r="C26" i="3" s="1"/>
  <c r="B25" i="3"/>
  <c r="B26" i="3" s="1"/>
  <c r="B27" i="3" s="1"/>
  <c r="C32" i="3"/>
  <c r="C34" i="3" s="1"/>
  <c r="C4" i="3" s="1"/>
  <c r="F4" i="14" s="1"/>
  <c r="B32" i="3"/>
  <c r="B34" i="3" s="1"/>
  <c r="B4" i="3" s="1"/>
  <c r="B4" i="14" s="1"/>
  <c r="C39" i="3"/>
  <c r="B39" i="3"/>
  <c r="B40" i="3" s="1"/>
  <c r="B41" i="3" s="1"/>
  <c r="B5" i="3" s="1"/>
  <c r="B4" i="12" s="1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6" i="3"/>
  <c r="B46" i="3"/>
  <c r="B47" i="3" s="1"/>
  <c r="B48" i="3" s="1"/>
  <c r="B6" i="3" s="1"/>
  <c r="B4" i="11" s="1"/>
  <c r="B33" i="11" s="1"/>
  <c r="C47" i="3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53" i="3"/>
  <c r="C54" i="3" s="1"/>
  <c r="C55" i="3" s="1"/>
  <c r="C7" i="3" s="1"/>
  <c r="F4" i="5" s="1"/>
  <c r="B53" i="3"/>
  <c r="B54" i="3" s="1"/>
  <c r="B55" i="3" s="1"/>
  <c r="B7" i="3" s="1"/>
  <c r="B4" i="5" s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" i="2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5" i="4"/>
  <c r="C6" i="4"/>
  <c r="C4" i="4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5" i="5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8" i="7"/>
  <c r="C7" i="7"/>
  <c r="C6" i="7"/>
  <c r="C5" i="7"/>
  <c r="C27" i="3"/>
  <c r="I8" i="3"/>
  <c r="I12" i="3" s="1"/>
  <c r="B9" i="3" s="1"/>
  <c r="B3" i="2" s="1"/>
  <c r="B16" i="2" s="1"/>
  <c r="I20" i="3"/>
  <c r="I24" i="3" s="1"/>
  <c r="B8" i="3" s="1"/>
  <c r="B17" i="11"/>
  <c r="D17" i="11" s="1"/>
  <c r="D33" i="11" l="1"/>
  <c r="B14" i="11"/>
  <c r="B30" i="4"/>
  <c r="D30" i="4" s="1"/>
  <c r="B22" i="4"/>
  <c r="D22" i="4" s="1"/>
  <c r="B36" i="4"/>
  <c r="B37" i="4"/>
  <c r="D37" i="4" s="1"/>
  <c r="B4" i="4"/>
  <c r="B34" i="4"/>
  <c r="D34" i="4" s="1"/>
  <c r="B26" i="4"/>
  <c r="D26" i="4" s="1"/>
  <c r="B10" i="4"/>
  <c r="D10" i="4" s="1"/>
  <c r="B35" i="4"/>
  <c r="D35" i="4" s="1"/>
  <c r="B25" i="4"/>
  <c r="B15" i="4"/>
  <c r="B35" i="12"/>
  <c r="B43" i="12"/>
  <c r="B38" i="11"/>
  <c r="D38" i="11" s="1"/>
  <c r="B7" i="12"/>
  <c r="B9" i="11"/>
  <c r="D9" i="11" s="1"/>
  <c r="B43" i="11"/>
  <c r="D43" i="11" s="1"/>
  <c r="B38" i="12"/>
  <c r="B31" i="2"/>
  <c r="D31" i="2" s="1"/>
  <c r="D25" i="4"/>
  <c r="B6" i="11"/>
  <c r="D6" i="11" s="1"/>
  <c r="B22" i="11"/>
  <c r="B27" i="11"/>
  <c r="D27" i="11" s="1"/>
  <c r="B28" i="11"/>
  <c r="B15" i="12"/>
  <c r="B22" i="12"/>
  <c r="B27" i="12"/>
  <c r="B11" i="12"/>
  <c r="B30" i="12"/>
  <c r="B19" i="12"/>
  <c r="B39" i="5"/>
  <c r="B16" i="5"/>
  <c r="B5" i="5"/>
  <c r="D5" i="5" s="1"/>
  <c r="B33" i="5"/>
  <c r="D33" i="5" s="1"/>
  <c r="B24" i="5"/>
  <c r="D24" i="5" s="1"/>
  <c r="B27" i="5"/>
  <c r="B30" i="5"/>
  <c r="D30" i="5" s="1"/>
  <c r="B23" i="5"/>
  <c r="B32" i="5"/>
  <c r="D32" i="5" s="1"/>
  <c r="B36" i="5"/>
  <c r="D36" i="5" s="1"/>
  <c r="B31" i="5"/>
  <c r="B25" i="5"/>
  <c r="B9" i="5"/>
  <c r="D9" i="5" s="1"/>
  <c r="B42" i="5"/>
  <c r="B22" i="5"/>
  <c r="D22" i="5" s="1"/>
  <c r="B26" i="5"/>
  <c r="B20" i="5"/>
  <c r="D20" i="5" s="1"/>
  <c r="B29" i="5"/>
  <c r="B11" i="5"/>
  <c r="B17" i="5"/>
  <c r="D17" i="5" s="1"/>
  <c r="B38" i="5"/>
  <c r="D38" i="5" s="1"/>
  <c r="B34" i="5"/>
  <c r="D34" i="5" s="1"/>
  <c r="B12" i="5"/>
  <c r="B41" i="5"/>
  <c r="D41" i="5" s="1"/>
  <c r="D4" i="5"/>
  <c r="B18" i="5"/>
  <c r="B13" i="5"/>
  <c r="D13" i="5" s="1"/>
  <c r="B43" i="5"/>
  <c r="B6" i="5"/>
  <c r="B35" i="5"/>
  <c r="B10" i="5"/>
  <c r="D10" i="5" s="1"/>
  <c r="B21" i="5"/>
  <c r="B28" i="5"/>
  <c r="B14" i="5"/>
  <c r="D14" i="5" s="1"/>
  <c r="B7" i="5"/>
  <c r="D7" i="5" s="1"/>
  <c r="B37" i="5"/>
  <c r="B40" i="5"/>
  <c r="B19" i="5"/>
  <c r="D19" i="5" s="1"/>
  <c r="B8" i="5"/>
  <c r="B15" i="5"/>
  <c r="D15" i="5" s="1"/>
  <c r="B5" i="11"/>
  <c r="D4" i="11"/>
  <c r="B37" i="11"/>
  <c r="B29" i="11"/>
  <c r="B21" i="11"/>
  <c r="B40" i="11"/>
  <c r="D40" i="11" s="1"/>
  <c r="B32" i="11"/>
  <c r="B24" i="11"/>
  <c r="D24" i="11" s="1"/>
  <c r="B16" i="11"/>
  <c r="B39" i="11"/>
  <c r="B31" i="11"/>
  <c r="B23" i="11"/>
  <c r="B42" i="11"/>
  <c r="D42" i="11" s="1"/>
  <c r="B34" i="11"/>
  <c r="B26" i="11"/>
  <c r="B18" i="11"/>
  <c r="B7" i="11"/>
  <c r="B11" i="11"/>
  <c r="B15" i="11"/>
  <c r="B8" i="11"/>
  <c r="D8" i="11" s="1"/>
  <c r="B12" i="11"/>
  <c r="D12" i="11" s="1"/>
  <c r="B29" i="2"/>
  <c r="D29" i="2" s="1"/>
  <c r="B10" i="11"/>
  <c r="D10" i="11" s="1"/>
  <c r="B13" i="11"/>
  <c r="B30" i="11"/>
  <c r="B19" i="11"/>
  <c r="B35" i="11"/>
  <c r="B20" i="11"/>
  <c r="B36" i="11"/>
  <c r="B25" i="11"/>
  <c r="B41" i="11"/>
  <c r="C40" i="3"/>
  <c r="C41" i="3" s="1"/>
  <c r="C5" i="3" s="1"/>
  <c r="F4" i="12" s="1"/>
  <c r="F10" i="12" s="1"/>
  <c r="B39" i="12"/>
  <c r="B31" i="12"/>
  <c r="B23" i="12"/>
  <c r="B42" i="12"/>
  <c r="B34" i="12"/>
  <c r="B26" i="12"/>
  <c r="B18" i="12"/>
  <c r="B5" i="12"/>
  <c r="B9" i="12"/>
  <c r="B13" i="12"/>
  <c r="C20" i="3"/>
  <c r="C2" i="3" s="1"/>
  <c r="F4" i="7" s="1"/>
  <c r="F27" i="7" s="1"/>
  <c r="C48" i="3"/>
  <c r="C6" i="3" s="1"/>
  <c r="F4" i="11" s="1"/>
  <c r="F15" i="11" s="1"/>
  <c r="B29" i="4"/>
  <c r="D29" i="4" s="1"/>
  <c r="B23" i="4"/>
  <c r="B39" i="4"/>
  <c r="D39" i="4" s="1"/>
  <c r="B7" i="4"/>
  <c r="D7" i="4" s="1"/>
  <c r="B41" i="4"/>
  <c r="D41" i="4" s="1"/>
  <c r="B27" i="4"/>
  <c r="B33" i="4"/>
  <c r="B13" i="4"/>
  <c r="B32" i="4"/>
  <c r="D32" i="4" s="1"/>
  <c r="B6" i="4"/>
  <c r="D6" i="4" s="1"/>
  <c r="B9" i="4"/>
  <c r="B14" i="4"/>
  <c r="B21" i="4"/>
  <c r="B3" i="4"/>
  <c r="D3" i="4" s="1"/>
  <c r="B40" i="4"/>
  <c r="D40" i="4" s="1"/>
  <c r="B18" i="4"/>
  <c r="B20" i="4"/>
  <c r="D20" i="4" s="1"/>
  <c r="B17" i="4"/>
  <c r="B5" i="4"/>
  <c r="B19" i="4"/>
  <c r="B12" i="4"/>
  <c r="B16" i="4"/>
  <c r="B42" i="4"/>
  <c r="B28" i="4"/>
  <c r="D28" i="4" s="1"/>
  <c r="B38" i="4"/>
  <c r="B8" i="4"/>
  <c r="D8" i="4" s="1"/>
  <c r="B11" i="4"/>
  <c r="B31" i="4"/>
  <c r="B24" i="4"/>
  <c r="B25" i="2"/>
  <c r="B10" i="2"/>
  <c r="B24" i="2"/>
  <c r="B22" i="2"/>
  <c r="D22" i="2" s="1"/>
  <c r="B37" i="2"/>
  <c r="B12" i="2"/>
  <c r="B27" i="2"/>
  <c r="D27" i="2" s="1"/>
  <c r="B4" i="2"/>
  <c r="D4" i="2" s="1"/>
  <c r="B15" i="2"/>
  <c r="B34" i="2"/>
  <c r="D34" i="2" s="1"/>
  <c r="B9" i="2"/>
  <c r="B21" i="2"/>
  <c r="D21" i="2" s="1"/>
  <c r="B33" i="2"/>
  <c r="D33" i="2" s="1"/>
  <c r="B11" i="2"/>
  <c r="B23" i="2"/>
  <c r="D23" i="2" s="1"/>
  <c r="B41" i="2"/>
  <c r="D41" i="2" s="1"/>
  <c r="B28" i="2"/>
  <c r="B30" i="2"/>
  <c r="D30" i="2" s="1"/>
  <c r="B18" i="2"/>
  <c r="D18" i="2" s="1"/>
  <c r="B42" i="2"/>
  <c r="B7" i="2"/>
  <c r="D7" i="2" s="1"/>
  <c r="B14" i="2"/>
  <c r="D14" i="2" s="1"/>
  <c r="B20" i="2"/>
  <c r="B5" i="2"/>
  <c r="B19" i="2"/>
  <c r="D19" i="2" s="1"/>
  <c r="B35" i="2"/>
  <c r="B32" i="2"/>
  <c r="B17" i="2"/>
  <c r="D17" i="2" s="1"/>
  <c r="B39" i="2"/>
  <c r="D3" i="2"/>
  <c r="B36" i="2"/>
  <c r="D36" i="2" s="1"/>
  <c r="B38" i="2"/>
  <c r="D38" i="2" s="1"/>
  <c r="B26" i="2"/>
  <c r="D26" i="2" s="1"/>
  <c r="B8" i="2"/>
  <c r="D8" i="2" s="1"/>
  <c r="B40" i="2"/>
  <c r="B6" i="2"/>
  <c r="D6" i="2" s="1"/>
  <c r="B13" i="2"/>
  <c r="D13" i="2" s="1"/>
  <c r="D16" i="2"/>
  <c r="F33" i="5"/>
  <c r="F32" i="5"/>
  <c r="F31" i="5"/>
  <c r="F30" i="5"/>
  <c r="F29" i="5"/>
  <c r="F28" i="5"/>
  <c r="F27" i="5"/>
  <c r="F26" i="5"/>
  <c r="F24" i="5"/>
  <c r="F14" i="5"/>
  <c r="F43" i="5"/>
  <c r="F42" i="5"/>
  <c r="F20" i="5"/>
  <c r="F18" i="5"/>
  <c r="F16" i="5"/>
  <c r="F36" i="5"/>
  <c r="F23" i="5"/>
  <c r="F40" i="5"/>
  <c r="F38" i="5"/>
  <c r="G4" i="5"/>
  <c r="F13" i="5"/>
  <c r="F12" i="5"/>
  <c r="F11" i="5"/>
  <c r="F10" i="5"/>
  <c r="F9" i="5"/>
  <c r="F8" i="5"/>
  <c r="F7" i="5"/>
  <c r="F6" i="5"/>
  <c r="F25" i="5"/>
  <c r="F15" i="5"/>
  <c r="F5" i="5"/>
  <c r="F22" i="5"/>
  <c r="F41" i="5"/>
  <c r="F19" i="5"/>
  <c r="F17" i="5"/>
  <c r="F35" i="5"/>
  <c r="F21" i="5"/>
  <c r="F39" i="5"/>
  <c r="F37" i="5"/>
  <c r="F34" i="5"/>
  <c r="D26" i="11"/>
  <c r="D31" i="5"/>
  <c r="D8" i="5"/>
  <c r="D15" i="12"/>
  <c r="B20" i="3"/>
  <c r="B2" i="3" s="1"/>
  <c r="B4" i="7" s="1"/>
  <c r="D4" i="12"/>
  <c r="B14" i="12"/>
  <c r="B6" i="12"/>
  <c r="B8" i="12"/>
  <c r="B10" i="12"/>
  <c r="B12" i="12"/>
  <c r="B41" i="12"/>
  <c r="B37" i="12"/>
  <c r="B33" i="12"/>
  <c r="B29" i="12"/>
  <c r="B25" i="12"/>
  <c r="B21" i="12"/>
  <c r="B17" i="12"/>
  <c r="B40" i="12"/>
  <c r="B36" i="12"/>
  <c r="B32" i="12"/>
  <c r="B28" i="12"/>
  <c r="B24" i="12"/>
  <c r="B20" i="12"/>
  <c r="B16" i="12"/>
  <c r="F43" i="14"/>
  <c r="F39" i="14"/>
  <c r="F35" i="14"/>
  <c r="F31" i="14"/>
  <c r="F27" i="14"/>
  <c r="F23" i="14"/>
  <c r="F19" i="14"/>
  <c r="F42" i="14"/>
  <c r="F38" i="14"/>
  <c r="F34" i="14"/>
  <c r="F30" i="14"/>
  <c r="F26" i="14"/>
  <c r="F22" i="14"/>
  <c r="F18" i="14"/>
  <c r="F6" i="14"/>
  <c r="F8" i="14"/>
  <c r="F10" i="14"/>
  <c r="F12" i="14"/>
  <c r="F41" i="14"/>
  <c r="F37" i="14"/>
  <c r="F33" i="14"/>
  <c r="F29" i="14"/>
  <c r="F25" i="14"/>
  <c r="F21" i="14"/>
  <c r="F17" i="14"/>
  <c r="F40" i="14"/>
  <c r="F36" i="14"/>
  <c r="F32" i="14"/>
  <c r="F28" i="14"/>
  <c r="F24" i="14"/>
  <c r="F20" i="14"/>
  <c r="F16" i="14"/>
  <c r="F14" i="14"/>
  <c r="G4" i="14"/>
  <c r="F5" i="14"/>
  <c r="F7" i="14"/>
  <c r="F9" i="14"/>
  <c r="F11" i="14"/>
  <c r="F13" i="14"/>
  <c r="F15" i="14"/>
  <c r="B43" i="14"/>
  <c r="B39" i="14"/>
  <c r="B35" i="14"/>
  <c r="B31" i="14"/>
  <c r="B27" i="14"/>
  <c r="B23" i="14"/>
  <c r="B19" i="14"/>
  <c r="B42" i="14"/>
  <c r="B38" i="14"/>
  <c r="B34" i="14"/>
  <c r="B30" i="14"/>
  <c r="B26" i="14"/>
  <c r="B22" i="14"/>
  <c r="B18" i="14"/>
  <c r="B5" i="14"/>
  <c r="B7" i="14"/>
  <c r="B9" i="14"/>
  <c r="B11" i="14"/>
  <c r="B13" i="14"/>
  <c r="B15" i="14"/>
  <c r="D4" i="14"/>
  <c r="B14" i="14"/>
  <c r="B6" i="14"/>
  <c r="B8" i="14"/>
  <c r="B10" i="14"/>
  <c r="B12" i="14"/>
  <c r="B41" i="14"/>
  <c r="B37" i="14"/>
  <c r="B33" i="14"/>
  <c r="B29" i="14"/>
  <c r="B25" i="14"/>
  <c r="B21" i="14"/>
  <c r="B17" i="14"/>
  <c r="B40" i="14"/>
  <c r="B36" i="14"/>
  <c r="B32" i="14"/>
  <c r="B28" i="14"/>
  <c r="B24" i="14"/>
  <c r="B20" i="14"/>
  <c r="B16" i="14"/>
  <c r="C3" i="3"/>
  <c r="B3" i="3"/>
  <c r="D4" i="4" l="1"/>
  <c r="D15" i="4"/>
  <c r="D14" i="11"/>
  <c r="D11" i="2"/>
  <c r="D38" i="4"/>
  <c r="D27" i="12"/>
  <c r="D42" i="12"/>
  <c r="D12" i="5"/>
  <c r="D11" i="5"/>
  <c r="D24" i="4"/>
  <c r="F33" i="11"/>
  <c r="D19" i="4"/>
  <c r="D43" i="12"/>
  <c r="D19" i="12"/>
  <c r="D7" i="12"/>
  <c r="D6" i="5"/>
  <c r="D16" i="5"/>
  <c r="D28" i="5"/>
  <c r="D40" i="5"/>
  <c r="D32" i="11"/>
  <c r="D16" i="11"/>
  <c r="D36" i="4"/>
  <c r="F13" i="11"/>
  <c r="F17" i="7"/>
  <c r="G17" i="7" s="1"/>
  <c r="F24" i="11"/>
  <c r="G24" i="11" s="1"/>
  <c r="D35" i="12"/>
  <c r="D20" i="11"/>
  <c r="F25" i="12"/>
  <c r="D31" i="12"/>
  <c r="D13" i="12"/>
  <c r="D5" i="12"/>
  <c r="D26" i="12"/>
  <c r="D21" i="5"/>
  <c r="F13" i="12"/>
  <c r="F31" i="12"/>
  <c r="D38" i="12"/>
  <c r="D28" i="11"/>
  <c r="D22" i="11"/>
  <c r="D18" i="11"/>
  <c r="F11" i="7"/>
  <c r="F41" i="7"/>
  <c r="F19" i="11"/>
  <c r="G19" i="11" s="1"/>
  <c r="F6" i="11"/>
  <c r="G6" i="11" s="1"/>
  <c r="F20" i="12"/>
  <c r="G20" i="12" s="1"/>
  <c r="F26" i="12"/>
  <c r="D34" i="12"/>
  <c r="D22" i="12"/>
  <c r="D29" i="5"/>
  <c r="F33" i="7"/>
  <c r="F23" i="7"/>
  <c r="G23" i="7" s="1"/>
  <c r="F28" i="11"/>
  <c r="G28" i="11" s="1"/>
  <c r="F11" i="11"/>
  <c r="G11" i="11" s="1"/>
  <c r="F29" i="11"/>
  <c r="F42" i="11"/>
  <c r="G42" i="11" s="1"/>
  <c r="F5" i="12"/>
  <c r="F36" i="12"/>
  <c r="F41" i="12"/>
  <c r="F42" i="12"/>
  <c r="G42" i="12" s="1"/>
  <c r="D18" i="12"/>
  <c r="D25" i="5"/>
  <c r="D37" i="5"/>
  <c r="D34" i="11"/>
  <c r="D30" i="11"/>
  <c r="F35" i="7"/>
  <c r="G35" i="7" s="1"/>
  <c r="F19" i="7"/>
  <c r="G19" i="7" s="1"/>
  <c r="F25" i="7"/>
  <c r="F31" i="7"/>
  <c r="F17" i="11"/>
  <c r="G17" i="11" s="1"/>
  <c r="F12" i="11"/>
  <c r="F30" i="11"/>
  <c r="F35" i="11"/>
  <c r="G4" i="11"/>
  <c r="F40" i="11"/>
  <c r="G40" i="11" s="1"/>
  <c r="F14" i="11"/>
  <c r="F26" i="11"/>
  <c r="G26" i="11" s="1"/>
  <c r="F31" i="11"/>
  <c r="F5" i="11"/>
  <c r="D12" i="4"/>
  <c r="D42" i="4"/>
  <c r="D11" i="4"/>
  <c r="F9" i="12"/>
  <c r="F14" i="12"/>
  <c r="G14" i="12" s="1"/>
  <c r="F28" i="12"/>
  <c r="G28" i="12" s="1"/>
  <c r="F17" i="12"/>
  <c r="G17" i="12" s="1"/>
  <c r="F33" i="12"/>
  <c r="F18" i="12"/>
  <c r="G18" i="12" s="1"/>
  <c r="F34" i="12"/>
  <c r="G34" i="12" s="1"/>
  <c r="F23" i="12"/>
  <c r="F39" i="12"/>
  <c r="D39" i="12"/>
  <c r="D23" i="12"/>
  <c r="D11" i="12"/>
  <c r="D30" i="12"/>
  <c r="F29" i="7"/>
  <c r="F8" i="7"/>
  <c r="F12" i="7"/>
  <c r="G4" i="7"/>
  <c r="F10" i="7"/>
  <c r="F39" i="7"/>
  <c r="F7" i="7"/>
  <c r="F6" i="7"/>
  <c r="F43" i="7"/>
  <c r="F9" i="7"/>
  <c r="F37" i="7"/>
  <c r="F15" i="7"/>
  <c r="F14" i="7"/>
  <c r="F40" i="7"/>
  <c r="F26" i="7"/>
  <c r="F42" i="7"/>
  <c r="F13" i="7"/>
  <c r="F32" i="7"/>
  <c r="F38" i="7"/>
  <c r="F36" i="7"/>
  <c r="D41" i="11"/>
  <c r="D35" i="11"/>
  <c r="D13" i="11"/>
  <c r="F6" i="12"/>
  <c r="F12" i="12"/>
  <c r="F8" i="12"/>
  <c r="D11" i="11"/>
  <c r="D23" i="11"/>
  <c r="D39" i="11"/>
  <c r="D29" i="11"/>
  <c r="F15" i="12"/>
  <c r="G15" i="12" s="1"/>
  <c r="F11" i="12"/>
  <c r="G11" i="12" s="1"/>
  <c r="F7" i="12"/>
  <c r="G4" i="12"/>
  <c r="F16" i="12"/>
  <c r="G16" i="12" s="1"/>
  <c r="F24" i="12"/>
  <c r="F32" i="12"/>
  <c r="G32" i="12" s="1"/>
  <c r="F40" i="12"/>
  <c r="G40" i="12" s="1"/>
  <c r="F21" i="12"/>
  <c r="F29" i="12"/>
  <c r="G29" i="12" s="1"/>
  <c r="F37" i="12"/>
  <c r="G37" i="12" s="1"/>
  <c r="F22" i="12"/>
  <c r="G22" i="12" s="1"/>
  <c r="F30" i="12"/>
  <c r="F38" i="12"/>
  <c r="G38" i="12" s="1"/>
  <c r="F19" i="12"/>
  <c r="F27" i="12"/>
  <c r="F35" i="12"/>
  <c r="G35" i="12" s="1"/>
  <c r="F43" i="12"/>
  <c r="D9" i="12"/>
  <c r="D18" i="5"/>
  <c r="D26" i="5"/>
  <c r="D42" i="5"/>
  <c r="D23" i="5"/>
  <c r="D27" i="5"/>
  <c r="D35" i="5"/>
  <c r="D39" i="5"/>
  <c r="D43" i="5"/>
  <c r="D36" i="11"/>
  <c r="F22" i="7"/>
  <c r="F30" i="7"/>
  <c r="G30" i="7" s="1"/>
  <c r="F28" i="7"/>
  <c r="G28" i="7" s="1"/>
  <c r="F21" i="7"/>
  <c r="G21" i="7" s="1"/>
  <c r="F5" i="7"/>
  <c r="F20" i="7"/>
  <c r="G20" i="7" s="1"/>
  <c r="F18" i="7"/>
  <c r="G18" i="7" s="1"/>
  <c r="F16" i="7"/>
  <c r="G16" i="7" s="1"/>
  <c r="F24" i="7"/>
  <c r="F34" i="7"/>
  <c r="F20" i="11"/>
  <c r="G20" i="11" s="1"/>
  <c r="F36" i="11"/>
  <c r="F25" i="11"/>
  <c r="F41" i="11"/>
  <c r="G41" i="11" s="1"/>
  <c r="F8" i="11"/>
  <c r="F22" i="11"/>
  <c r="F38" i="11"/>
  <c r="G38" i="11" s="1"/>
  <c r="F27" i="11"/>
  <c r="G27" i="11" s="1"/>
  <c r="F43" i="11"/>
  <c r="F7" i="11"/>
  <c r="F16" i="11"/>
  <c r="F32" i="11"/>
  <c r="G32" i="11" s="1"/>
  <c r="F21" i="11"/>
  <c r="G21" i="11" s="1"/>
  <c r="F37" i="11"/>
  <c r="F10" i="11"/>
  <c r="G10" i="11" s="1"/>
  <c r="F18" i="11"/>
  <c r="G18" i="11" s="1"/>
  <c r="F34" i="11"/>
  <c r="G34" i="11" s="1"/>
  <c r="F23" i="11"/>
  <c r="F39" i="11"/>
  <c r="F9" i="11"/>
  <c r="G9" i="11" s="1"/>
  <c r="D10" i="2"/>
  <c r="D25" i="11"/>
  <c r="D19" i="11"/>
  <c r="D15" i="11"/>
  <c r="D7" i="11"/>
  <c r="D31" i="11"/>
  <c r="D21" i="11"/>
  <c r="D37" i="11"/>
  <c r="D5" i="11"/>
  <c r="D13" i="4"/>
  <c r="D18" i="4"/>
  <c r="D23" i="4"/>
  <c r="D27" i="4"/>
  <c r="D33" i="4"/>
  <c r="D14" i="4"/>
  <c r="D31" i="4"/>
  <c r="D16" i="4"/>
  <c r="D17" i="4"/>
  <c r="D5" i="4"/>
  <c r="D21" i="4"/>
  <c r="D9" i="4"/>
  <c r="D25" i="2"/>
  <c r="D9" i="2"/>
  <c r="D42" i="2"/>
  <c r="D35" i="2"/>
  <c r="D24" i="2"/>
  <c r="D5" i="2"/>
  <c r="D15" i="2"/>
  <c r="D37" i="2"/>
  <c r="D12" i="2"/>
  <c r="D20" i="2"/>
  <c r="D28" i="2"/>
  <c r="D32" i="2"/>
  <c r="D40" i="2"/>
  <c r="D39" i="2"/>
  <c r="G37" i="5"/>
  <c r="G21" i="5"/>
  <c r="G19" i="5"/>
  <c r="G22" i="5"/>
  <c r="G15" i="5"/>
  <c r="G6" i="5"/>
  <c r="G8" i="5"/>
  <c r="G10" i="5"/>
  <c r="G12" i="5"/>
  <c r="G40" i="5"/>
  <c r="G36" i="5"/>
  <c r="G18" i="5"/>
  <c r="G42" i="5"/>
  <c r="G14" i="5"/>
  <c r="G26" i="5"/>
  <c r="G28" i="5"/>
  <c r="G30" i="5"/>
  <c r="G32" i="5"/>
  <c r="G34" i="5"/>
  <c r="G39" i="5"/>
  <c r="G35" i="5"/>
  <c r="G17" i="5"/>
  <c r="G41" i="5"/>
  <c r="G5" i="5"/>
  <c r="G25" i="5"/>
  <c r="G7" i="5"/>
  <c r="G9" i="5"/>
  <c r="G11" i="5"/>
  <c r="G13" i="5"/>
  <c r="G38" i="5"/>
  <c r="G23" i="5"/>
  <c r="G16" i="5"/>
  <c r="G20" i="5"/>
  <c r="G43" i="5"/>
  <c r="G24" i="5"/>
  <c r="G27" i="5"/>
  <c r="G29" i="5"/>
  <c r="G31" i="5"/>
  <c r="G33" i="5"/>
  <c r="G33" i="11"/>
  <c r="G15" i="11"/>
  <c r="G10" i="12"/>
  <c r="G27" i="7"/>
  <c r="B35" i="7"/>
  <c r="B10" i="7"/>
  <c r="B29" i="7"/>
  <c r="B7" i="7"/>
  <c r="B37" i="7"/>
  <c r="B16" i="7"/>
  <c r="B11" i="7"/>
  <c r="B21" i="7"/>
  <c r="B9" i="7"/>
  <c r="B43" i="7"/>
  <c r="B24" i="7"/>
  <c r="B42" i="7"/>
  <c r="B39" i="7"/>
  <c r="B5" i="7"/>
  <c r="B13" i="7"/>
  <c r="B40" i="7"/>
  <c r="B33" i="7"/>
  <c r="B14" i="7"/>
  <c r="B38" i="7"/>
  <c r="B17" i="7"/>
  <c r="D4" i="7"/>
  <c r="B36" i="7"/>
  <c r="B12" i="7"/>
  <c r="B26" i="7"/>
  <c r="B32" i="7"/>
  <c r="B6" i="7"/>
  <c r="B28" i="7"/>
  <c r="B25" i="7"/>
  <c r="B34" i="7"/>
  <c r="B23" i="7"/>
  <c r="B27" i="7"/>
  <c r="B18" i="7"/>
  <c r="B19" i="7"/>
  <c r="B8" i="7"/>
  <c r="B41" i="7"/>
  <c r="B20" i="7"/>
  <c r="B31" i="7"/>
  <c r="B22" i="7"/>
  <c r="B15" i="7"/>
  <c r="B30" i="7"/>
  <c r="D24" i="14"/>
  <c r="D40" i="14"/>
  <c r="D29" i="14"/>
  <c r="B43" i="13"/>
  <c r="B39" i="13"/>
  <c r="B35" i="13"/>
  <c r="B31" i="13"/>
  <c r="B27" i="13"/>
  <c r="B23" i="13"/>
  <c r="B19" i="13"/>
  <c r="B42" i="13"/>
  <c r="B38" i="13"/>
  <c r="B34" i="13"/>
  <c r="B30" i="13"/>
  <c r="B26" i="13"/>
  <c r="B22" i="13"/>
  <c r="B18" i="13"/>
  <c r="B41" i="13"/>
  <c r="B37" i="13"/>
  <c r="B33" i="13"/>
  <c r="B29" i="13"/>
  <c r="B25" i="13"/>
  <c r="B21" i="13"/>
  <c r="B17" i="13"/>
  <c r="B40" i="13"/>
  <c r="B36" i="13"/>
  <c r="B32" i="13"/>
  <c r="B28" i="13"/>
  <c r="B24" i="13"/>
  <c r="B20" i="13"/>
  <c r="B16" i="13"/>
  <c r="B9" i="13"/>
  <c r="B11" i="13"/>
  <c r="B13" i="13"/>
  <c r="B15" i="13"/>
  <c r="B8" i="13"/>
  <c r="B10" i="13"/>
  <c r="B12" i="13"/>
  <c r="B14" i="13"/>
  <c r="F15" i="13"/>
  <c r="F9" i="13"/>
  <c r="F11" i="13"/>
  <c r="F13" i="13"/>
  <c r="F41" i="13"/>
  <c r="F37" i="13"/>
  <c r="F33" i="13"/>
  <c r="F29" i="13"/>
  <c r="F25" i="13"/>
  <c r="F21" i="13"/>
  <c r="F17" i="13"/>
  <c r="F40" i="13"/>
  <c r="F36" i="13"/>
  <c r="F43" i="13"/>
  <c r="F39" i="13"/>
  <c r="F35" i="13"/>
  <c r="F31" i="13"/>
  <c r="F27" i="13"/>
  <c r="F23" i="13"/>
  <c r="F19" i="13"/>
  <c r="F42" i="13"/>
  <c r="F38" i="13"/>
  <c r="F34" i="13"/>
  <c r="F32" i="13"/>
  <c r="F28" i="13"/>
  <c r="F24" i="13"/>
  <c r="F20" i="13"/>
  <c r="F16" i="13"/>
  <c r="F30" i="13"/>
  <c r="F26" i="13"/>
  <c r="F22" i="13"/>
  <c r="F18" i="13"/>
  <c r="F8" i="13"/>
  <c r="F10" i="13"/>
  <c r="F12" i="13"/>
  <c r="F14" i="13"/>
  <c r="D20" i="14"/>
  <c r="D28" i="14"/>
  <c r="D36" i="14"/>
  <c r="D17" i="14"/>
  <c r="D25" i="14"/>
  <c r="D33" i="14"/>
  <c r="D41" i="14"/>
  <c r="D10" i="14"/>
  <c r="D6" i="14"/>
  <c r="D13" i="14"/>
  <c r="D9" i="14"/>
  <c r="D5" i="14"/>
  <c r="D18" i="14"/>
  <c r="D26" i="14"/>
  <c r="D34" i="14"/>
  <c r="D42" i="14"/>
  <c r="D23" i="14"/>
  <c r="D31" i="14"/>
  <c r="D39" i="14"/>
  <c r="G15" i="14"/>
  <c r="G11" i="14"/>
  <c r="G7" i="14"/>
  <c r="G16" i="14"/>
  <c r="G24" i="14"/>
  <c r="G32" i="14"/>
  <c r="G40" i="14"/>
  <c r="G21" i="14"/>
  <c r="G29" i="14"/>
  <c r="G37" i="14"/>
  <c r="G12" i="14"/>
  <c r="G8" i="14"/>
  <c r="G22" i="14"/>
  <c r="G30" i="14"/>
  <c r="G38" i="14"/>
  <c r="G19" i="14"/>
  <c r="G27" i="14"/>
  <c r="G35" i="14"/>
  <c r="G43" i="14"/>
  <c r="D20" i="12"/>
  <c r="D28" i="12"/>
  <c r="D36" i="12"/>
  <c r="D17" i="12"/>
  <c r="D25" i="12"/>
  <c r="D33" i="12"/>
  <c r="D41" i="12"/>
  <c r="D10" i="12"/>
  <c r="D6" i="12"/>
  <c r="G41" i="12"/>
  <c r="D16" i="14"/>
  <c r="D32" i="14"/>
  <c r="D21" i="14"/>
  <c r="D37" i="14"/>
  <c r="D12" i="14"/>
  <c r="D8" i="14"/>
  <c r="D14" i="14"/>
  <c r="D15" i="14"/>
  <c r="D11" i="14"/>
  <c r="D7" i="14"/>
  <c r="D22" i="14"/>
  <c r="D30" i="14"/>
  <c r="D38" i="14"/>
  <c r="D19" i="14"/>
  <c r="D27" i="14"/>
  <c r="D35" i="14"/>
  <c r="D43" i="14"/>
  <c r="G13" i="14"/>
  <c r="G9" i="14"/>
  <c r="G5" i="14"/>
  <c r="G14" i="14"/>
  <c r="G20" i="14"/>
  <c r="G28" i="14"/>
  <c r="G36" i="14"/>
  <c r="G17" i="14"/>
  <c r="G25" i="14"/>
  <c r="G33" i="14"/>
  <c r="G41" i="14"/>
  <c r="G10" i="14"/>
  <c r="G6" i="14"/>
  <c r="G18" i="14"/>
  <c r="G26" i="14"/>
  <c r="G34" i="14"/>
  <c r="G42" i="14"/>
  <c r="G23" i="14"/>
  <c r="G31" i="14"/>
  <c r="G39" i="14"/>
  <c r="D16" i="12"/>
  <c r="D24" i="12"/>
  <c r="D32" i="12"/>
  <c r="D40" i="12"/>
  <c r="D21" i="12"/>
  <c r="D29" i="12"/>
  <c r="D37" i="12"/>
  <c r="D12" i="12"/>
  <c r="D8" i="12"/>
  <c r="D14" i="12"/>
  <c r="G23" i="12" l="1"/>
  <c r="G31" i="11"/>
  <c r="G21" i="12"/>
  <c r="G26" i="12"/>
  <c r="G30" i="12"/>
  <c r="G24" i="12"/>
  <c r="G9" i="12"/>
  <c r="G13" i="11"/>
  <c r="G25" i="12"/>
  <c r="G36" i="12"/>
  <c r="G41" i="7"/>
  <c r="G8" i="11"/>
  <c r="G33" i="12"/>
  <c r="G13" i="12"/>
  <c r="G22" i="7"/>
  <c r="G31" i="7"/>
  <c r="G33" i="7"/>
  <c r="G39" i="11"/>
  <c r="G5" i="11"/>
  <c r="G39" i="12"/>
  <c r="G43" i="11"/>
  <c r="G24" i="7"/>
  <c r="G5" i="7"/>
  <c r="G16" i="11"/>
  <c r="G25" i="11"/>
  <c r="G35" i="11"/>
  <c r="G12" i="11"/>
  <c r="G19" i="12"/>
  <c r="G31" i="12"/>
  <c r="G5" i="12"/>
  <c r="G11" i="7"/>
  <c r="G29" i="11"/>
  <c r="G30" i="11"/>
  <c r="G43" i="12"/>
  <c r="G27" i="12"/>
  <c r="G7" i="12"/>
  <c r="G25" i="7"/>
  <c r="G14" i="11"/>
  <c r="G34" i="7"/>
  <c r="G23" i="11"/>
  <c r="G37" i="11"/>
  <c r="G7" i="11"/>
  <c r="G22" i="11"/>
  <c r="G36" i="11"/>
  <c r="G12" i="12"/>
  <c r="G36" i="7"/>
  <c r="G32" i="7"/>
  <c r="G42" i="7"/>
  <c r="G14" i="7"/>
  <c r="G37" i="7"/>
  <c r="G43" i="7"/>
  <c r="G7" i="7"/>
  <c r="G10" i="7"/>
  <c r="G12" i="7"/>
  <c r="G29" i="7"/>
  <c r="G8" i="12"/>
  <c r="G6" i="12"/>
  <c r="G38" i="7"/>
  <c r="G13" i="7"/>
  <c r="G26" i="7"/>
  <c r="G40" i="7"/>
  <c r="G15" i="7"/>
  <c r="G9" i="7"/>
  <c r="G6" i="7"/>
  <c r="G39" i="7"/>
  <c r="G8" i="7"/>
  <c r="D15" i="7"/>
  <c r="D31" i="7"/>
  <c r="D41" i="7"/>
  <c r="D19" i="7"/>
  <c r="D27" i="7"/>
  <c r="D25" i="7"/>
  <c r="D6" i="7"/>
  <c r="D26" i="7"/>
  <c r="D36" i="7"/>
  <c r="D17" i="7"/>
  <c r="D14" i="7"/>
  <c r="D40" i="7"/>
  <c r="D5" i="7"/>
  <c r="D42" i="7"/>
  <c r="D43" i="7"/>
  <c r="D21" i="7"/>
  <c r="D16" i="7"/>
  <c r="D7" i="7"/>
  <c r="D10" i="7"/>
  <c r="D30" i="7"/>
  <c r="D22" i="7"/>
  <c r="D20" i="7"/>
  <c r="D8" i="7"/>
  <c r="D18" i="7"/>
  <c r="D23" i="7"/>
  <c r="D34" i="7"/>
  <c r="D28" i="7"/>
  <c r="D32" i="7"/>
  <c r="D12" i="7"/>
  <c r="D38" i="7"/>
  <c r="D33" i="7"/>
  <c r="D13" i="7"/>
  <c r="D39" i="7"/>
  <c r="D24" i="7"/>
  <c r="D9" i="7"/>
  <c r="D11" i="7"/>
  <c r="D37" i="7"/>
  <c r="D29" i="7"/>
  <c r="D35" i="7"/>
  <c r="G14" i="13"/>
  <c r="G10" i="13"/>
  <c r="G18" i="13"/>
  <c r="G26" i="13"/>
  <c r="G16" i="13"/>
  <c r="G24" i="13"/>
  <c r="G32" i="13"/>
  <c r="G38" i="13"/>
  <c r="G19" i="13"/>
  <c r="G27" i="13"/>
  <c r="G35" i="13"/>
  <c r="G43" i="13"/>
  <c r="G36" i="13"/>
  <c r="G17" i="13"/>
  <c r="G25" i="13"/>
  <c r="G33" i="13"/>
  <c r="G41" i="13"/>
  <c r="G11" i="13"/>
  <c r="G15" i="13"/>
  <c r="D12" i="13"/>
  <c r="D8" i="13"/>
  <c r="D15" i="13"/>
  <c r="D11" i="13"/>
  <c r="D16" i="13"/>
  <c r="D24" i="13"/>
  <c r="D32" i="13"/>
  <c r="D40" i="13"/>
  <c r="D21" i="13"/>
  <c r="D29" i="13"/>
  <c r="D37" i="13"/>
  <c r="D18" i="13"/>
  <c r="D26" i="13"/>
  <c r="D34" i="13"/>
  <c r="D42" i="13"/>
  <c r="D23" i="13"/>
  <c r="D31" i="13"/>
  <c r="D39" i="13"/>
  <c r="G12" i="13"/>
  <c r="G8" i="13"/>
  <c r="G22" i="13"/>
  <c r="G30" i="13"/>
  <c r="G20" i="13"/>
  <c r="G28" i="13"/>
  <c r="G34" i="13"/>
  <c r="G42" i="13"/>
  <c r="G23" i="13"/>
  <c r="G31" i="13"/>
  <c r="G39" i="13"/>
  <c r="G40" i="13"/>
  <c r="G21" i="13"/>
  <c r="G29" i="13"/>
  <c r="G37" i="13"/>
  <c r="G13" i="13"/>
  <c r="G9" i="13"/>
  <c r="D14" i="13"/>
  <c r="D10" i="13"/>
  <c r="D13" i="13"/>
  <c r="D9" i="13"/>
  <c r="D20" i="13"/>
  <c r="D28" i="13"/>
  <c r="D36" i="13"/>
  <c r="D17" i="13"/>
  <c r="D25" i="13"/>
  <c r="D33" i="13"/>
  <c r="D41" i="13"/>
  <c r="D22" i="13"/>
  <c r="D30" i="13"/>
  <c r="D38" i="13"/>
  <c r="D19" i="13"/>
  <c r="D27" i="13"/>
  <c r="D35" i="13"/>
  <c r="D43" i="13"/>
</calcChain>
</file>

<file path=xl/sharedStrings.xml><?xml version="1.0" encoding="utf-8"?>
<sst xmlns="http://schemas.openxmlformats.org/spreadsheetml/2006/main" count="164" uniqueCount="60">
  <si>
    <t>SALARIOS BRUTOS</t>
  </si>
  <si>
    <t>SUELDO</t>
  </si>
  <si>
    <t>P.P. EXTRAS</t>
  </si>
  <si>
    <t>INDEMNIZACION</t>
  </si>
  <si>
    <t>C. DESTINO (18)</t>
  </si>
  <si>
    <t>C. ESPECIFICO (28)</t>
  </si>
  <si>
    <t>C. DESTINO (14)</t>
  </si>
  <si>
    <t>C. ESPECIFICO (24)</t>
  </si>
  <si>
    <t>INDENIZACION</t>
  </si>
  <si>
    <t>€/MES (MÍNIMOS)</t>
  </si>
  <si>
    <t>€/MES (MAXIMOS)</t>
  </si>
  <si>
    <t>€/MES (MÁXIMOS)</t>
  </si>
  <si>
    <t>€/MES (MINIMOS)</t>
  </si>
  <si>
    <t>TOPE MAXIMO</t>
  </si>
  <si>
    <t>SUELDO (B)</t>
  </si>
  <si>
    <t>TOPE MINIMO</t>
  </si>
  <si>
    <t>BASE MINIMA/HORA Tº PARCIAL GRUPO 1</t>
  </si>
  <si>
    <t>BASE MINIMA G1</t>
  </si>
  <si>
    <t>BASE MINIMA/HORA Tº PARCIAL GRUPO 2</t>
  </si>
  <si>
    <t>BASE MINIMA/HORA Tº PARCIAL GRUPO 4-11</t>
  </si>
  <si>
    <t>12 DIAS</t>
  </si>
  <si>
    <t>Retribución/año (*1)</t>
  </si>
  <si>
    <t>mínimas</t>
  </si>
  <si>
    <t>máximas</t>
  </si>
  <si>
    <t>PERSONAL INVESTIGADOR</t>
  </si>
  <si>
    <t>Investigador en Formación</t>
  </si>
  <si>
    <t>PERSONAL COLABORADOR EN TAREAS DE INVESTIGACIÓN</t>
  </si>
  <si>
    <t>Titulados superiores I</t>
  </si>
  <si>
    <t>Titulados superiores II</t>
  </si>
  <si>
    <t>Titulados de grado medio</t>
  </si>
  <si>
    <t>Especialistas Técnicos (*2)</t>
  </si>
  <si>
    <t>Auxiliares (*2)</t>
  </si>
  <si>
    <t>TOTAL</t>
  </si>
  <si>
    <t>INVESTIGADOR EN FORMACIÓN</t>
  </si>
  <si>
    <t>INVESTIGADOR JUNIOR</t>
  </si>
  <si>
    <t>INVESTIGADOR SENIOR</t>
  </si>
  <si>
    <t>BASE MINIMA/HORA Tº PARCIAL GRUPO 5</t>
  </si>
  <si>
    <t>AUXILIAR</t>
  </si>
  <si>
    <t>TOTAL…………………</t>
  </si>
  <si>
    <t>TOTAL…………….</t>
  </si>
  <si>
    <t>ESPECIALISTA TECNICO</t>
  </si>
  <si>
    <t>TITULADO SUPERIOR I</t>
  </si>
  <si>
    <t>TITULADO SUPERIOR II</t>
  </si>
  <si>
    <t>TITULADO DE GRADO MEDIO</t>
  </si>
  <si>
    <r>
      <t xml:space="preserve">OBRA Y SERVICIO </t>
    </r>
    <r>
      <rPr>
        <b/>
        <sz val="10"/>
        <rFont val="Verdana"/>
        <family val="2"/>
      </rPr>
      <t>T.C</t>
    </r>
    <r>
      <rPr>
        <sz val="10"/>
        <rFont val="Verdana"/>
        <family val="2"/>
      </rPr>
      <t>. ADMIN</t>
    </r>
  </si>
  <si>
    <r>
      <t xml:space="preserve">OBRA Y SERVICIO </t>
    </r>
    <r>
      <rPr>
        <b/>
        <sz val="10"/>
        <rFont val="Verdana"/>
        <family val="2"/>
      </rPr>
      <t>T.P</t>
    </r>
    <r>
      <rPr>
        <sz val="10"/>
        <rFont val="Verdana"/>
        <family val="2"/>
      </rPr>
      <t>. ADMIN</t>
    </r>
  </si>
  <si>
    <r>
      <t xml:space="preserve">OBRA Y SERVICIO </t>
    </r>
    <r>
      <rPr>
        <b/>
        <sz val="10"/>
        <rFont val="Verdana"/>
        <family val="2"/>
      </rPr>
      <t>T.C</t>
    </r>
    <r>
      <rPr>
        <sz val="10"/>
        <rFont val="Verdana"/>
        <family val="2"/>
      </rPr>
      <t>. INVEST</t>
    </r>
  </si>
  <si>
    <r>
      <t xml:space="preserve">OBRA Y SERVICIO </t>
    </r>
    <r>
      <rPr>
        <b/>
        <sz val="10"/>
        <rFont val="Verdana"/>
        <family val="2"/>
      </rPr>
      <t>T.P</t>
    </r>
    <r>
      <rPr>
        <sz val="10"/>
        <rFont val="Verdana"/>
        <family val="2"/>
      </rPr>
      <t>. INVEST</t>
    </r>
  </si>
  <si>
    <t>Complemento Compensatorio CD</t>
  </si>
  <si>
    <t>Investigador Senior</t>
  </si>
  <si>
    <t>Investigador Junior</t>
  </si>
  <si>
    <t>PORCENTAJES COTIZACION</t>
  </si>
  <si>
    <t>DEDICACION HORAS  SEMANALES</t>
  </si>
  <si>
    <t xml:space="preserve">RETRIBUCION MENSUAL BRUTA </t>
  </si>
  <si>
    <t>RETRIBUCIONES MINIMAS</t>
  </si>
  <si>
    <t>RETRIBUCIONES MAXIMAS</t>
  </si>
  <si>
    <t>CUOTA  SEG.SOCIAL 32,10%</t>
  </si>
  <si>
    <t>CUOTA SEG.SOCIAL 32,10%</t>
  </si>
  <si>
    <t xml:space="preserve">TABLAS RETRIBUTIVAS DEL PERSONAL INVESTIGADOR AÑO 2018                                                                                                             </t>
  </si>
  <si>
    <t>TABLAS RETRIBUTIVAS DEL PERSONAL INVESTIGADOR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</si>
</sst>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u/>
      <sz val="10"/>
      <name val="Verdana"/>
      <family val="2"/>
    </font>
    <font>
      <sz val="10"/>
      <name val="Verdana"/>
      <family val="2"/>
    </font>
    <font>
      <b/>
      <sz val="11"/>
      <color rgb="FF000000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b/>
      <u/>
      <sz val="10"/>
      <name val="Verdana"/>
      <family val="2"/>
    </font>
    <font>
      <sz val="11"/>
      <color rgb="FF000000"/>
      <name val="Verdana"/>
      <family val="2"/>
    </font>
    <font>
      <sz val="11"/>
      <name val="Verdana"/>
      <family val="2"/>
    </font>
    <font>
      <b/>
      <sz val="10"/>
      <color rgb="FF000000"/>
      <name val="Verdana"/>
      <family val="2"/>
    </font>
    <font>
      <b/>
      <i/>
      <sz val="10"/>
      <name val="Verdana"/>
      <family val="2"/>
    </font>
    <font>
      <sz val="10"/>
      <color rgb="FF000000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/>
      <right/>
      <top style="thin">
        <color auto="1"/>
      </top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ashed">
        <color theme="0" tint="-0.24994659260841701"/>
      </bottom>
      <diagonal/>
    </border>
    <border>
      <left style="thin">
        <color indexed="64"/>
      </left>
      <right style="thin">
        <color indexed="64"/>
      </right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 style="thin">
        <color indexed="64"/>
      </right>
      <top style="dashed">
        <color theme="0" tint="-0.2499465926084170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dashed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2" fontId="4" fillId="0" borderId="0" xfId="0" applyNumberFormat="1" applyFont="1"/>
    <xf numFmtId="0" fontId="6" fillId="2" borderId="0" xfId="0" applyFont="1" applyFill="1" applyAlignment="1">
      <alignment horizontal="center"/>
    </xf>
    <xf numFmtId="0" fontId="7" fillId="0" borderId="0" xfId="0" applyFont="1"/>
    <xf numFmtId="0" fontId="6" fillId="0" borderId="0" xfId="0" applyFont="1"/>
    <xf numFmtId="0" fontId="8" fillId="0" borderId="0" xfId="0" applyFont="1" applyBorder="1" applyAlignment="1">
      <alignment vertical="center"/>
    </xf>
    <xf numFmtId="0" fontId="7" fillId="0" borderId="13" xfId="0" applyFont="1" applyFill="1" applyBorder="1"/>
    <xf numFmtId="0" fontId="11" fillId="0" borderId="0" xfId="0" applyFont="1"/>
    <xf numFmtId="0" fontId="11" fillId="0" borderId="0" xfId="0" applyFont="1" applyAlignment="1">
      <alignment horizontal="right"/>
    </xf>
    <xf numFmtId="4" fontId="7" fillId="0" borderId="0" xfId="0" applyNumberFormat="1" applyFont="1"/>
    <xf numFmtId="0" fontId="9" fillId="0" borderId="18" xfId="0" applyFont="1" applyFill="1" applyBorder="1"/>
    <xf numFmtId="0" fontId="9" fillId="0" borderId="0" xfId="0" applyFont="1" applyFill="1" applyBorder="1"/>
    <xf numFmtId="0" fontId="7" fillId="0" borderId="0" xfId="0" applyFont="1" applyBorder="1"/>
    <xf numFmtId="2" fontId="9" fillId="0" borderId="0" xfId="0" applyNumberFormat="1" applyFont="1"/>
    <xf numFmtId="2" fontId="7" fillId="0" borderId="0" xfId="0" applyNumberFormat="1" applyFont="1"/>
    <xf numFmtId="2" fontId="7" fillId="0" borderId="0" xfId="0" applyNumberFormat="1" applyFont="1" applyBorder="1"/>
    <xf numFmtId="0" fontId="15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8" xfId="0" applyFont="1" applyFill="1" applyBorder="1"/>
    <xf numFmtId="0" fontId="7" fillId="0" borderId="21" xfId="0" applyFont="1" applyFill="1" applyBorder="1"/>
    <xf numFmtId="0" fontId="7" fillId="0" borderId="19" xfId="0" applyFont="1" applyBorder="1"/>
    <xf numFmtId="0" fontId="7" fillId="0" borderId="20" xfId="0" applyFont="1" applyBorder="1"/>
    <xf numFmtId="0" fontId="8" fillId="4" borderId="24" xfId="0" applyFont="1" applyFill="1" applyBorder="1" applyAlignment="1">
      <alignment vertical="center"/>
    </xf>
    <xf numFmtId="0" fontId="8" fillId="4" borderId="24" xfId="0" applyFont="1" applyFill="1" applyBorder="1" applyAlignment="1">
      <alignment vertical="center" wrapText="1"/>
    </xf>
    <xf numFmtId="0" fontId="17" fillId="4" borderId="4" xfId="0" applyFont="1" applyFill="1" applyBorder="1" applyAlignment="1">
      <alignment vertical="center"/>
    </xf>
    <xf numFmtId="0" fontId="9" fillId="3" borderId="10" xfId="0" applyFont="1" applyFill="1" applyBorder="1" applyAlignment="1">
      <alignment horizontal="left"/>
    </xf>
    <xf numFmtId="0" fontId="9" fillId="3" borderId="18" xfId="0" applyFont="1" applyFill="1" applyBorder="1" applyAlignment="1">
      <alignment horizontal="left"/>
    </xf>
    <xf numFmtId="0" fontId="9" fillId="0" borderId="0" xfId="0" applyFont="1"/>
    <xf numFmtId="0" fontId="7" fillId="0" borderId="13" xfId="0" applyFont="1" applyBorder="1"/>
    <xf numFmtId="10" fontId="7" fillId="0" borderId="16" xfId="0" applyNumberFormat="1" applyFont="1" applyBorder="1"/>
    <xf numFmtId="0" fontId="7" fillId="0" borderId="18" xfId="0" applyFont="1" applyBorder="1"/>
    <xf numFmtId="10" fontId="7" fillId="0" borderId="12" xfId="0" applyNumberFormat="1" applyFont="1" applyBorder="1"/>
    <xf numFmtId="0" fontId="9" fillId="4" borderId="4" xfId="0" applyFont="1" applyFill="1" applyBorder="1"/>
    <xf numFmtId="0" fontId="7" fillId="4" borderId="5" xfId="0" applyFont="1" applyFill="1" applyBorder="1"/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43" fontId="16" fillId="0" borderId="16" xfId="1" applyFont="1" applyBorder="1" applyAlignment="1">
      <alignment horizontal="center" vertical="center"/>
    </xf>
    <xf numFmtId="43" fontId="16" fillId="0" borderId="7" xfId="1" applyFont="1" applyBorder="1" applyAlignment="1">
      <alignment horizontal="center" vertical="center"/>
    </xf>
    <xf numFmtId="43" fontId="7" fillId="0" borderId="2" xfId="1" applyFont="1" applyBorder="1" applyAlignment="1">
      <alignment horizontal="center" vertical="center"/>
    </xf>
    <xf numFmtId="43" fontId="16" fillId="0" borderId="2" xfId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/>
    <xf numFmtId="10" fontId="9" fillId="0" borderId="0" xfId="0" applyNumberFormat="1" applyFont="1" applyFill="1" applyBorder="1"/>
    <xf numFmtId="0" fontId="7" fillId="0" borderId="0" xfId="0" applyFont="1" applyAlignment="1">
      <alignment horizontal="center" wrapText="1"/>
    </xf>
    <xf numFmtId="0" fontId="13" fillId="0" borderId="0" xfId="0" applyFont="1" applyAlignment="1">
      <alignment vertical="center"/>
    </xf>
    <xf numFmtId="2" fontId="9" fillId="0" borderId="28" xfId="0" applyNumberFormat="1" applyFont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2" fontId="9" fillId="0" borderId="30" xfId="0" applyNumberFormat="1" applyFont="1" applyBorder="1" applyAlignment="1">
      <alignment horizontal="center"/>
    </xf>
    <xf numFmtId="0" fontId="7" fillId="5" borderId="1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wrapText="1"/>
    </xf>
    <xf numFmtId="2" fontId="7" fillId="0" borderId="33" xfId="0" applyNumberFormat="1" applyFont="1" applyBorder="1" applyAlignment="1">
      <alignment horizontal="center" wrapText="1"/>
    </xf>
    <xf numFmtId="2" fontId="7" fillId="0" borderId="34" xfId="0" applyNumberFormat="1" applyFont="1" applyBorder="1" applyAlignment="1">
      <alignment horizontal="center" wrapText="1"/>
    </xf>
    <xf numFmtId="0" fontId="9" fillId="5" borderId="1" xfId="0" applyFont="1" applyFill="1" applyBorder="1" applyAlignment="1">
      <alignment horizontal="center" vertical="center" wrapText="1" shrinkToFit="1"/>
    </xf>
    <xf numFmtId="0" fontId="13" fillId="0" borderId="9" xfId="0" applyFont="1" applyBorder="1" applyAlignment="1">
      <alignment vertical="center"/>
    </xf>
    <xf numFmtId="0" fontId="9" fillId="5" borderId="27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2" fontId="7" fillId="0" borderId="32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0" fillId="0" borderId="35" xfId="0" applyFont="1" applyBorder="1" applyAlignment="1">
      <alignment horizontal="center" vertical="center"/>
    </xf>
    <xf numFmtId="2" fontId="7" fillId="0" borderId="0" xfId="1" applyNumberFormat="1" applyFont="1" applyAlignment="1">
      <alignment horizontal="center"/>
    </xf>
    <xf numFmtId="43" fontId="9" fillId="0" borderId="4" xfId="1" applyFont="1" applyBorder="1" applyAlignment="1">
      <alignment horizontal="center" vertical="center" wrapText="1"/>
    </xf>
    <xf numFmtId="43" fontId="9" fillId="0" borderId="5" xfId="1" applyFont="1" applyBorder="1" applyAlignment="1">
      <alignment horizontal="center" vertical="center"/>
    </xf>
    <xf numFmtId="43" fontId="7" fillId="0" borderId="0" xfId="1" applyFont="1" applyAlignment="1">
      <alignment horizontal="center" vertical="center"/>
    </xf>
    <xf numFmtId="43" fontId="9" fillId="0" borderId="0" xfId="1" applyFont="1" applyAlignment="1">
      <alignment horizontal="center" vertical="center"/>
    </xf>
    <xf numFmtId="2" fontId="7" fillId="0" borderId="0" xfId="1" applyNumberFormat="1" applyFont="1" applyAlignment="1">
      <alignment horizontal="center" vertical="center"/>
    </xf>
    <xf numFmtId="2" fontId="7" fillId="0" borderId="33" xfId="1" applyNumberFormat="1" applyFont="1" applyBorder="1" applyAlignment="1">
      <alignment horizontal="center"/>
    </xf>
    <xf numFmtId="43" fontId="9" fillId="0" borderId="33" xfId="1" applyFont="1" applyBorder="1" applyAlignment="1">
      <alignment horizontal="center"/>
    </xf>
    <xf numFmtId="2" fontId="7" fillId="0" borderId="34" xfId="1" applyNumberFormat="1" applyFont="1" applyBorder="1" applyAlignment="1">
      <alignment horizontal="center"/>
    </xf>
    <xf numFmtId="43" fontId="9" fillId="0" borderId="34" xfId="1" applyFont="1" applyBorder="1" applyAlignment="1">
      <alignment horizontal="center"/>
    </xf>
    <xf numFmtId="0" fontId="20" fillId="0" borderId="36" xfId="0" applyFont="1" applyBorder="1" applyAlignment="1">
      <alignment vertical="center"/>
    </xf>
    <xf numFmtId="0" fontId="7" fillId="0" borderId="38" xfId="0" applyFont="1" applyFill="1" applyBorder="1" applyAlignment="1">
      <alignment horizontal="center"/>
    </xf>
    <xf numFmtId="2" fontId="7" fillId="0" borderId="38" xfId="1" applyNumberFormat="1" applyFont="1" applyBorder="1" applyAlignment="1">
      <alignment horizontal="center"/>
    </xf>
    <xf numFmtId="43" fontId="9" fillId="0" borderId="38" xfId="1" applyFont="1" applyBorder="1" applyAlignment="1">
      <alignment horizontal="center"/>
    </xf>
    <xf numFmtId="43" fontId="9" fillId="5" borderId="1" xfId="1" applyFont="1" applyFill="1" applyBorder="1" applyAlignment="1">
      <alignment horizontal="center" vertical="center" wrapText="1"/>
    </xf>
    <xf numFmtId="43" fontId="7" fillId="5" borderId="1" xfId="1" applyFont="1" applyFill="1" applyBorder="1" applyAlignment="1">
      <alignment horizontal="center" vertical="center"/>
    </xf>
    <xf numFmtId="2" fontId="9" fillId="5" borderId="1" xfId="1" applyNumberFormat="1" applyFont="1" applyFill="1" applyBorder="1" applyAlignment="1">
      <alignment horizontal="center" vertical="center" wrapText="1" shrinkToFit="1"/>
    </xf>
    <xf numFmtId="2" fontId="9" fillId="5" borderId="1" xfId="1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2" fontId="7" fillId="5" borderId="17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 wrapText="1" shrinkToFit="1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7" fillId="0" borderId="32" xfId="0" applyNumberFormat="1" applyFont="1" applyBorder="1" applyAlignment="1">
      <alignment horizontal="center" vertical="center"/>
    </xf>
    <xf numFmtId="2" fontId="9" fillId="0" borderId="32" xfId="0" applyNumberFormat="1" applyFont="1" applyBorder="1" applyAlignment="1">
      <alignment horizontal="center" vertical="center"/>
    </xf>
    <xf numFmtId="2" fontId="7" fillId="0" borderId="33" xfId="0" applyNumberFormat="1" applyFont="1" applyBorder="1" applyAlignment="1">
      <alignment horizontal="center" vertical="center"/>
    </xf>
    <xf numFmtId="2" fontId="9" fillId="0" borderId="33" xfId="0" applyNumberFormat="1" applyFont="1" applyBorder="1" applyAlignment="1">
      <alignment horizontal="center" vertical="center"/>
    </xf>
    <xf numFmtId="2" fontId="7" fillId="0" borderId="34" xfId="0" applyNumberFormat="1" applyFont="1" applyBorder="1" applyAlignment="1">
      <alignment horizontal="center" vertical="center"/>
    </xf>
    <xf numFmtId="2" fontId="9" fillId="0" borderId="34" xfId="0" applyNumberFormat="1" applyFont="1" applyBorder="1" applyAlignment="1">
      <alignment horizontal="center" vertical="center"/>
    </xf>
    <xf numFmtId="2" fontId="7" fillId="0" borderId="32" xfId="0" applyNumberFormat="1" applyFont="1" applyFill="1" applyBorder="1" applyAlignment="1">
      <alignment horizontal="center"/>
    </xf>
    <xf numFmtId="2" fontId="9" fillId="0" borderId="32" xfId="0" applyNumberFormat="1" applyFont="1" applyFill="1" applyBorder="1" applyAlignment="1">
      <alignment horizontal="center"/>
    </xf>
    <xf numFmtId="2" fontId="7" fillId="0" borderId="33" xfId="0" applyNumberFormat="1" applyFont="1" applyFill="1" applyBorder="1" applyAlignment="1">
      <alignment horizontal="center"/>
    </xf>
    <xf numFmtId="2" fontId="9" fillId="0" borderId="33" xfId="0" applyNumberFormat="1" applyFont="1" applyFill="1" applyBorder="1" applyAlignment="1">
      <alignment horizontal="center"/>
    </xf>
    <xf numFmtId="2" fontId="7" fillId="0" borderId="34" xfId="0" applyNumberFormat="1" applyFont="1" applyFill="1" applyBorder="1" applyAlignment="1">
      <alignment horizontal="center"/>
    </xf>
    <xf numFmtId="2" fontId="9" fillId="0" borderId="34" xfId="0" applyNumberFormat="1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 vertical="center" wrapText="1"/>
    </xf>
    <xf numFmtId="0" fontId="7" fillId="0" borderId="32" xfId="0" applyFont="1" applyFill="1" applyBorder="1"/>
    <xf numFmtId="0" fontId="7" fillId="0" borderId="33" xfId="0" applyFont="1" applyFill="1" applyBorder="1"/>
    <xf numFmtId="0" fontId="7" fillId="0" borderId="34" xfId="0" applyFont="1" applyFill="1" applyBorder="1"/>
    <xf numFmtId="0" fontId="9" fillId="0" borderId="0" xfId="0" applyFont="1" applyBorder="1"/>
    <xf numFmtId="2" fontId="9" fillId="5" borderId="40" xfId="0" applyNumberFormat="1" applyFont="1" applyFill="1" applyBorder="1" applyAlignment="1">
      <alignment horizontal="center" vertical="center" wrapText="1"/>
    </xf>
    <xf numFmtId="2" fontId="7" fillId="5" borderId="36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9" fillId="5" borderId="40" xfId="0" applyNumberFormat="1" applyFont="1" applyFill="1" applyBorder="1" applyAlignment="1">
      <alignment horizontal="center" vertical="center" wrapText="1" shrinkToFit="1"/>
    </xf>
    <xf numFmtId="2" fontId="7" fillId="5" borderId="1" xfId="0" applyNumberFormat="1" applyFont="1" applyFill="1" applyBorder="1" applyAlignment="1">
      <alignment horizontal="center" vertical="center"/>
    </xf>
    <xf numFmtId="2" fontId="9" fillId="4" borderId="6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Alignment="1">
      <alignment horizontal="right" wrapText="1"/>
    </xf>
    <xf numFmtId="2" fontId="9" fillId="4" borderId="25" xfId="0" applyNumberFormat="1" applyFont="1" applyFill="1" applyBorder="1" applyAlignment="1">
      <alignment horizontal="center" wrapText="1"/>
    </xf>
    <xf numFmtId="2" fontId="9" fillId="4" borderId="26" xfId="0" applyNumberFormat="1" applyFont="1" applyFill="1" applyBorder="1" applyAlignment="1">
      <alignment horizontal="center" wrapText="1"/>
    </xf>
    <xf numFmtId="2" fontId="7" fillId="0" borderId="0" xfId="1" applyNumberFormat="1" applyFont="1" applyAlignment="1">
      <alignment vertical="center"/>
    </xf>
    <xf numFmtId="2" fontId="8" fillId="0" borderId="0" xfId="1" applyNumberFormat="1" applyFont="1" applyBorder="1" applyAlignment="1">
      <alignment vertical="center"/>
    </xf>
    <xf numFmtId="2" fontId="7" fillId="0" borderId="16" xfId="1" applyNumberFormat="1" applyFont="1" applyFill="1" applyBorder="1" applyAlignment="1">
      <alignment vertical="center"/>
    </xf>
    <xf numFmtId="2" fontId="10" fillId="0" borderId="16" xfId="1" applyNumberFormat="1" applyFont="1" applyFill="1" applyBorder="1" applyAlignment="1">
      <alignment vertical="center"/>
    </xf>
    <xf numFmtId="2" fontId="9" fillId="0" borderId="12" xfId="1" applyNumberFormat="1" applyFont="1" applyFill="1" applyBorder="1"/>
    <xf numFmtId="2" fontId="7" fillId="0" borderId="0" xfId="1" applyNumberFormat="1" applyFont="1"/>
    <xf numFmtId="2" fontId="7" fillId="0" borderId="0" xfId="1" applyNumberFormat="1" applyFont="1" applyBorder="1"/>
    <xf numFmtId="2" fontId="7" fillId="0" borderId="2" xfId="1" applyNumberFormat="1" applyFont="1" applyFill="1" applyBorder="1" applyAlignment="1">
      <alignment horizontal="right" wrapText="1"/>
    </xf>
    <xf numFmtId="2" fontId="7" fillId="0" borderId="3" xfId="1" applyNumberFormat="1" applyFont="1" applyFill="1" applyBorder="1" applyAlignment="1">
      <alignment horizontal="right" wrapText="1"/>
    </xf>
    <xf numFmtId="2" fontId="7" fillId="0" borderId="21" xfId="0" applyNumberFormat="1" applyFont="1" applyFill="1" applyBorder="1" applyAlignment="1">
      <alignment horizontal="right" wrapText="1"/>
    </xf>
    <xf numFmtId="2" fontId="7" fillId="0" borderId="0" xfId="0" applyNumberFormat="1" applyFont="1" applyAlignment="1">
      <alignment horizontal="right" wrapText="1"/>
    </xf>
    <xf numFmtId="2" fontId="7" fillId="0" borderId="0" xfId="1" applyNumberFormat="1" applyFont="1" applyBorder="1" applyAlignment="1">
      <alignment horizontal="right" wrapText="1"/>
    </xf>
    <xf numFmtId="2" fontId="7" fillId="0" borderId="22" xfId="1" applyNumberFormat="1" applyFont="1" applyBorder="1" applyAlignment="1">
      <alignment horizontal="right" wrapText="1"/>
    </xf>
    <xf numFmtId="2" fontId="9" fillId="0" borderId="8" xfId="1" applyNumberFormat="1" applyFont="1" applyBorder="1" applyAlignment="1">
      <alignment horizontal="right" wrapText="1"/>
    </xf>
    <xf numFmtId="2" fontId="9" fillId="0" borderId="23" xfId="1" applyNumberFormat="1" applyFont="1" applyBorder="1" applyAlignment="1">
      <alignment horizontal="right" wrapText="1"/>
    </xf>
    <xf numFmtId="2" fontId="9" fillId="0" borderId="0" xfId="0" applyNumberFormat="1" applyFont="1" applyAlignment="1">
      <alignment horizontal="right" wrapText="1"/>
    </xf>
    <xf numFmtId="2" fontId="9" fillId="0" borderId="0" xfId="0" applyNumberFormat="1" applyFont="1" applyBorder="1" applyAlignment="1">
      <alignment horizontal="right" wrapText="1"/>
    </xf>
    <xf numFmtId="2" fontId="9" fillId="3" borderId="11" xfId="0" applyNumberFormat="1" applyFont="1" applyFill="1" applyBorder="1"/>
    <xf numFmtId="2" fontId="9" fillId="3" borderId="12" xfId="0" applyNumberFormat="1" applyFont="1" applyFill="1" applyBorder="1"/>
    <xf numFmtId="0" fontId="4" fillId="0" borderId="0" xfId="0" applyFont="1" applyBorder="1"/>
    <xf numFmtId="2" fontId="9" fillId="0" borderId="4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wrapText="1"/>
    </xf>
    <xf numFmtId="2" fontId="9" fillId="0" borderId="5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9" fillId="0" borderId="4" xfId="0" applyNumberFormat="1" applyFont="1" applyFill="1" applyBorder="1" applyAlignment="1">
      <alignment horizontal="center" wrapText="1"/>
    </xf>
    <xf numFmtId="2" fontId="9" fillId="0" borderId="5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3" fontId="18" fillId="0" borderId="36" xfId="1" applyFont="1" applyFill="1" applyBorder="1" applyAlignment="1">
      <alignment horizontal="center" vertical="center" wrapText="1"/>
    </xf>
    <xf numFmtId="43" fontId="18" fillId="0" borderId="37" xfId="1" applyFont="1" applyFill="1" applyBorder="1" applyAlignment="1">
      <alignment horizontal="center" vertical="center" wrapText="1"/>
    </xf>
    <xf numFmtId="2" fontId="18" fillId="0" borderId="36" xfId="1" applyNumberFormat="1" applyFont="1" applyFill="1" applyBorder="1" applyAlignment="1">
      <alignment horizontal="center" vertical="center" wrapText="1"/>
    </xf>
    <xf numFmtId="2" fontId="18" fillId="0" borderId="37" xfId="1" applyNumberFormat="1" applyFont="1" applyFill="1" applyBorder="1" applyAlignment="1">
      <alignment horizontal="center" vertical="center" wrapText="1"/>
    </xf>
    <xf numFmtId="2" fontId="18" fillId="0" borderId="17" xfId="0" applyNumberFormat="1" applyFont="1" applyFill="1" applyBorder="1" applyAlignment="1">
      <alignment horizontal="center" vertical="center" wrapText="1"/>
    </xf>
    <xf numFmtId="2" fontId="18" fillId="0" borderId="31" xfId="0" applyNumberFormat="1" applyFont="1" applyFill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right" vertical="center" wrapText="1"/>
    </xf>
    <xf numFmtId="2" fontId="16" fillId="0" borderId="16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justify" vertical="center" wrapText="1"/>
    </xf>
    <xf numFmtId="0" fontId="8" fillId="4" borderId="4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16" fillId="0" borderId="0" xfId="0" applyFont="1" applyAlignment="1">
      <alignment horizontal="justify" vertical="center" wrapText="1"/>
    </xf>
    <xf numFmtId="0" fontId="16" fillId="0" borderId="15" xfId="0" applyFont="1" applyBorder="1" applyAlignment="1">
      <alignment horizontal="justify" vertical="center" wrapText="1"/>
    </xf>
    <xf numFmtId="2" fontId="7" fillId="0" borderId="16" xfId="0" applyNumberFormat="1" applyFont="1" applyBorder="1" applyAlignment="1">
      <alignment horizontal="right" wrapText="1"/>
    </xf>
    <xf numFmtId="2" fontId="7" fillId="0" borderId="12" xfId="0" applyNumberFormat="1" applyFont="1" applyBorder="1" applyAlignment="1">
      <alignment horizontal="right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1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2" fontId="16" fillId="0" borderId="7" xfId="0" applyNumberFormat="1" applyFont="1" applyBorder="1" applyAlignment="1">
      <alignment horizontal="right" vertical="center" wrapText="1"/>
    </xf>
    <xf numFmtId="2" fontId="7" fillId="0" borderId="2" xfId="0" applyNumberFormat="1" applyFont="1" applyBorder="1" applyAlignment="1">
      <alignment horizontal="right" vertical="center" wrapText="1"/>
    </xf>
    <xf numFmtId="2" fontId="16" fillId="0" borderId="2" xfId="0" applyNumberFormat="1" applyFont="1" applyBorder="1" applyAlignment="1">
      <alignment horizontal="right" vertical="center" wrapText="1"/>
    </xf>
    <xf numFmtId="2" fontId="16" fillId="0" borderId="3" xfId="0" applyNumberFormat="1" applyFont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zoomScaleNormal="100" workbookViewId="0">
      <selection activeCell="D10" sqref="D10"/>
    </sheetView>
  </sheetViews>
  <sheetFormatPr baseColWidth="10" defaultColWidth="11.5703125" defaultRowHeight="12.75" x14ac:dyDescent="0.2"/>
  <cols>
    <col min="1" max="1" width="18.42578125" style="49" customWidth="1"/>
    <col min="2" max="2" width="24.85546875" style="49" customWidth="1"/>
    <col min="3" max="3" width="18.28515625" style="52" hidden="1" customWidth="1"/>
    <col min="4" max="4" width="18.42578125" style="55" customWidth="1"/>
    <col min="5" max="5" width="18.28515625" style="9" customWidth="1"/>
    <col min="6" max="6" width="24.85546875" style="9" customWidth="1"/>
    <col min="7" max="7" width="18.42578125" style="9" customWidth="1"/>
    <col min="8" max="8" width="11.5703125" style="9"/>
    <col min="9" max="9" width="28.7109375" style="9" bestFit="1" customWidth="1"/>
    <col min="10" max="10" width="11.5703125" style="9"/>
    <col min="11" max="11" width="37.28515625" style="20" bestFit="1" customWidth="1"/>
    <col min="12" max="16384" width="11.5703125" style="9"/>
  </cols>
  <sheetData>
    <row r="1" spans="1:12" ht="65.25" customHeight="1" x14ac:dyDescent="0.2">
      <c r="A1" s="159" t="s">
        <v>58</v>
      </c>
      <c r="B1" s="160"/>
      <c r="C1" s="160"/>
      <c r="D1" s="160"/>
      <c r="E1" s="160"/>
      <c r="F1" s="160"/>
      <c r="G1" s="160"/>
    </row>
    <row r="2" spans="1:12" s="56" customFormat="1" ht="24.75" customHeight="1" x14ac:dyDescent="0.2">
      <c r="A2" s="71"/>
      <c r="B2" s="156" t="s">
        <v>54</v>
      </c>
      <c r="C2" s="156"/>
      <c r="D2" s="157"/>
      <c r="E2" s="69"/>
      <c r="F2" s="156" t="s">
        <v>55</v>
      </c>
      <c r="G2" s="158"/>
    </row>
    <row r="3" spans="1:12" s="33" customFormat="1" ht="38.25" x14ac:dyDescent="0.2">
      <c r="A3" s="70" t="s">
        <v>52</v>
      </c>
      <c r="B3" s="64" t="s">
        <v>53</v>
      </c>
      <c r="C3" s="60" t="s">
        <v>17</v>
      </c>
      <c r="D3" s="68" t="s">
        <v>56</v>
      </c>
      <c r="E3" s="64" t="s">
        <v>52</v>
      </c>
      <c r="F3" s="64" t="s">
        <v>53</v>
      </c>
      <c r="G3" s="68" t="s">
        <v>57</v>
      </c>
      <c r="I3" s="17"/>
      <c r="J3" s="17"/>
      <c r="K3" s="9"/>
      <c r="L3" s="9"/>
    </row>
    <row r="4" spans="1:12" ht="15" customHeight="1" x14ac:dyDescent="0.2">
      <c r="A4" s="61">
        <v>40</v>
      </c>
      <c r="B4" s="72">
        <f>PARAMETROS!B2</f>
        <v>2435.2222222222222</v>
      </c>
      <c r="C4" s="58"/>
      <c r="D4" s="65">
        <f>IF(B4&lt;=PARAMETROS!F$12,PARAMETROS!F$12*PARAMETROS!F$7,B4*PARAMETROS!F$7)</f>
        <v>781.7063333333333</v>
      </c>
      <c r="E4" s="61">
        <v>40</v>
      </c>
      <c r="F4" s="72">
        <f>PARAMETROS!C2</f>
        <v>3165.7888888888888</v>
      </c>
      <c r="G4" s="72">
        <f>IF(F4&gt;=PARAMETROS!F$11,PARAMETROS!F$11*PARAMETROS!F$7,F4*PARAMETROS!F$7)</f>
        <v>1016.2182333333333</v>
      </c>
      <c r="I4" s="53"/>
      <c r="J4" s="54"/>
      <c r="K4" s="9"/>
    </row>
    <row r="5" spans="1:12" ht="15" customHeight="1" x14ac:dyDescent="0.2">
      <c r="A5" s="62">
        <v>39</v>
      </c>
      <c r="B5" s="73">
        <f>PRODUCT(B$4,A5)/A$4</f>
        <v>2374.3416666666667</v>
      </c>
      <c r="C5" s="57">
        <f>(A5/7*30)*$C$46</f>
        <v>1206.7714285714285</v>
      </c>
      <c r="D5" s="66">
        <f>IF(B5&lt;C5,C5*PARAMETROS!F$8,B5*PARAMETROS!F$8)</f>
        <v>762.16367500000001</v>
      </c>
      <c r="E5" s="62">
        <v>39</v>
      </c>
      <c r="F5" s="73">
        <f>PRODUCT(F$4,E5)/E$4</f>
        <v>3086.6441666666665</v>
      </c>
      <c r="G5" s="73">
        <f>IF(F5&gt;=PARAMETROS!F$11,PARAMETROS!F$11*PARAMETROS!F$8,F5*PARAMETROS!F$8)</f>
        <v>990.81277749999992</v>
      </c>
      <c r="I5" s="53"/>
      <c r="J5" s="54"/>
      <c r="K5" s="9"/>
    </row>
    <row r="6" spans="1:12" ht="15" customHeight="1" x14ac:dyDescent="0.2">
      <c r="A6" s="62">
        <v>38</v>
      </c>
      <c r="B6" s="73">
        <f>PRODUCT(B$4,A6)/A$4</f>
        <v>2313.4611111111108</v>
      </c>
      <c r="C6" s="57">
        <f>(A6/7*30)*$C$46</f>
        <v>1175.8285714285714</v>
      </c>
      <c r="D6" s="66">
        <f>IF(B6&lt;C6,C6*PARAMETROS!F$8,B6*PARAMETROS!F$8)</f>
        <v>742.62101666666661</v>
      </c>
      <c r="E6" s="62">
        <v>38</v>
      </c>
      <c r="F6" s="73">
        <f>PRODUCT(F$4,E6)/E$4</f>
        <v>3007.4994444444446</v>
      </c>
      <c r="G6" s="73">
        <f>IF(F6&gt;=PARAMETROS!F$11,PARAMETROS!F$11*PARAMETROS!F$8,F6*PARAMETROS!F$8)</f>
        <v>965.4073216666668</v>
      </c>
      <c r="I6" s="53"/>
      <c r="J6" s="54"/>
      <c r="K6" s="9"/>
    </row>
    <row r="7" spans="1:12" ht="15" customHeight="1" x14ac:dyDescent="0.2">
      <c r="A7" s="62">
        <v>37</v>
      </c>
      <c r="B7" s="73">
        <f t="shared" ref="B7:B43" si="0">PRODUCT(B$4,A7)/A$4</f>
        <v>2252.5805555555553</v>
      </c>
      <c r="C7" s="57">
        <f>(A7/7*30)*$C$46</f>
        <v>1144.8857142857141</v>
      </c>
      <c r="D7" s="66">
        <f>IF(B7&lt;C7,C7*PARAMETROS!F$8,B7*PARAMETROS!F$8)</f>
        <v>723.07835833333331</v>
      </c>
      <c r="E7" s="62">
        <v>37</v>
      </c>
      <c r="F7" s="73">
        <f t="shared" ref="F7:F43" si="1">PRODUCT(F$4,E7)/E$4</f>
        <v>2928.3547222222219</v>
      </c>
      <c r="G7" s="73">
        <f>IF(F7&gt;=PARAMETROS!F$11,PARAMETROS!F$11*PARAMETROS!F$8,F7*PARAMETROS!F$8)</f>
        <v>940.00186583333323</v>
      </c>
      <c r="I7" s="53"/>
      <c r="J7" s="54"/>
      <c r="K7" s="9"/>
    </row>
    <row r="8" spans="1:12" ht="15" customHeight="1" x14ac:dyDescent="0.2">
      <c r="A8" s="62">
        <v>36</v>
      </c>
      <c r="B8" s="73">
        <f t="shared" si="0"/>
        <v>2191.6999999999998</v>
      </c>
      <c r="C8" s="57">
        <f>(A8/7*30)*$C$46</f>
        <v>1113.9428571428573</v>
      </c>
      <c r="D8" s="66">
        <f>IF(B8&lt;C8,C8*PARAMETROS!F$8,B8*PARAMETROS!F$8)</f>
        <v>703.53569999999991</v>
      </c>
      <c r="E8" s="62">
        <v>36</v>
      </c>
      <c r="F8" s="73">
        <f t="shared" si="1"/>
        <v>2849.21</v>
      </c>
      <c r="G8" s="73">
        <f>IF(F8&gt;=PARAMETROS!F$11,PARAMETROS!F$11*PARAMETROS!F$8,F8*PARAMETROS!F$8)</f>
        <v>914.59640999999999</v>
      </c>
      <c r="K8" s="9"/>
    </row>
    <row r="9" spans="1:12" ht="15" customHeight="1" x14ac:dyDescent="0.2">
      <c r="A9" s="62">
        <v>35</v>
      </c>
      <c r="B9" s="73">
        <f t="shared" si="0"/>
        <v>2130.8194444444443</v>
      </c>
      <c r="C9" s="57">
        <f t="shared" ref="C9:C43" si="2">(A9/7*30)*$C$46</f>
        <v>1083</v>
      </c>
      <c r="D9" s="66">
        <f>IF(B9&lt;C9,C9*PARAMETROS!F$8,B9*PARAMETROS!F$8)</f>
        <v>683.99304166666661</v>
      </c>
      <c r="E9" s="62">
        <v>35</v>
      </c>
      <c r="F9" s="73">
        <f t="shared" si="1"/>
        <v>2770.0652777777777</v>
      </c>
      <c r="G9" s="73">
        <f>IF(F9&gt;=PARAMETROS!F$11,PARAMETROS!F$11*PARAMETROS!F$8,F9*PARAMETROS!F$8)</f>
        <v>889.19095416666664</v>
      </c>
      <c r="K9" s="9"/>
    </row>
    <row r="10" spans="1:12" ht="15" customHeight="1" x14ac:dyDescent="0.2">
      <c r="A10" s="62">
        <v>34</v>
      </c>
      <c r="B10" s="73">
        <f t="shared" si="0"/>
        <v>2069.9388888888889</v>
      </c>
      <c r="C10" s="57">
        <f t="shared" si="2"/>
        <v>1052.0571428571427</v>
      </c>
      <c r="D10" s="66">
        <f>IF(B10&lt;C10,C10*PARAMETROS!F$8,B10*PARAMETROS!F$8)</f>
        <v>664.45038333333332</v>
      </c>
      <c r="E10" s="62">
        <v>34</v>
      </c>
      <c r="F10" s="73">
        <f t="shared" si="1"/>
        <v>2690.9205555555554</v>
      </c>
      <c r="G10" s="73">
        <f>IF(F10&gt;=PARAMETROS!F$11,PARAMETROS!F$11*PARAMETROS!F$8,F10*PARAMETROS!F$8)</f>
        <v>863.78549833333329</v>
      </c>
      <c r="K10" s="9"/>
    </row>
    <row r="11" spans="1:12" ht="15" customHeight="1" x14ac:dyDescent="0.2">
      <c r="A11" s="62">
        <v>33</v>
      </c>
      <c r="B11" s="73">
        <f t="shared" si="0"/>
        <v>2009.0583333333332</v>
      </c>
      <c r="C11" s="57">
        <f t="shared" si="2"/>
        <v>1021.1142857142858</v>
      </c>
      <c r="D11" s="66">
        <f>IF(B11&lt;C11,C11*PARAMETROS!F$8,B11*PARAMETROS!F$8)</f>
        <v>644.90772499999991</v>
      </c>
      <c r="E11" s="62">
        <v>33</v>
      </c>
      <c r="F11" s="73">
        <f t="shared" si="1"/>
        <v>2611.7758333333331</v>
      </c>
      <c r="G11" s="73">
        <f>IF(F11&gt;=PARAMETROS!F$11,PARAMETROS!F$11*PARAMETROS!F$8,F11*PARAMETROS!F$8)</f>
        <v>838.38004249999994</v>
      </c>
      <c r="K11" s="9"/>
    </row>
    <row r="12" spans="1:12" ht="15" customHeight="1" x14ac:dyDescent="0.2">
      <c r="A12" s="62">
        <v>32</v>
      </c>
      <c r="B12" s="73">
        <f t="shared" si="0"/>
        <v>1948.1777777777777</v>
      </c>
      <c r="C12" s="57">
        <f t="shared" si="2"/>
        <v>990.17142857142846</v>
      </c>
      <c r="D12" s="66">
        <f>IF(B12&lt;C12,C12*PARAMETROS!F$8,B12*PARAMETROS!F$8)</f>
        <v>625.36506666666662</v>
      </c>
      <c r="E12" s="62">
        <v>32</v>
      </c>
      <c r="F12" s="73">
        <f t="shared" si="1"/>
        <v>2532.6311111111108</v>
      </c>
      <c r="G12" s="73">
        <f>IF(F12&gt;=PARAMETROS!F$11,PARAMETROS!F$11*PARAMETROS!F$8,F12*PARAMETROS!F$8)</f>
        <v>812.9745866666666</v>
      </c>
      <c r="K12" s="9"/>
    </row>
    <row r="13" spans="1:12" ht="15" customHeight="1" x14ac:dyDescent="0.2">
      <c r="A13" s="62">
        <v>31</v>
      </c>
      <c r="B13" s="73">
        <f t="shared" si="0"/>
        <v>1887.2972222222222</v>
      </c>
      <c r="C13" s="57">
        <f t="shared" si="2"/>
        <v>959.2285714285714</v>
      </c>
      <c r="D13" s="66">
        <f>IF(B13&lt;C13,C13*PARAMETROS!F$8,B13*PARAMETROS!F$8)</f>
        <v>605.82240833333333</v>
      </c>
      <c r="E13" s="62">
        <v>31</v>
      </c>
      <c r="F13" s="73">
        <f t="shared" si="1"/>
        <v>2453.486388888889</v>
      </c>
      <c r="G13" s="73">
        <f>IF(F13&gt;=PARAMETROS!F$11,PARAMETROS!F$11*PARAMETROS!F$8,F13*PARAMETROS!F$8)</f>
        <v>787.56913083333336</v>
      </c>
      <c r="K13" s="9"/>
    </row>
    <row r="14" spans="1:12" ht="15" customHeight="1" x14ac:dyDescent="0.2">
      <c r="A14" s="62">
        <v>30</v>
      </c>
      <c r="B14" s="73">
        <f t="shared" si="0"/>
        <v>1826.4166666666667</v>
      </c>
      <c r="C14" s="57">
        <f t="shared" si="2"/>
        <v>928.28571428571411</v>
      </c>
      <c r="D14" s="66">
        <f>IF(B14&lt;C14,C14*PARAMETROS!F$8,B14*PARAMETROS!F$8)</f>
        <v>586.27975000000004</v>
      </c>
      <c r="E14" s="62">
        <v>30</v>
      </c>
      <c r="F14" s="73">
        <f t="shared" si="1"/>
        <v>2374.3416666666662</v>
      </c>
      <c r="G14" s="73">
        <f>IF(F14&gt;=PARAMETROS!F$11,PARAMETROS!F$11*PARAMETROS!F$8,F14*PARAMETROS!F$8)</f>
        <v>762.1636749999999</v>
      </c>
      <c r="K14" s="9"/>
    </row>
    <row r="15" spans="1:12" ht="15" customHeight="1" x14ac:dyDescent="0.2">
      <c r="A15" s="62">
        <v>29</v>
      </c>
      <c r="B15" s="73">
        <f t="shared" si="0"/>
        <v>1765.536111111111</v>
      </c>
      <c r="C15" s="57">
        <f t="shared" si="2"/>
        <v>897.34285714285716</v>
      </c>
      <c r="D15" s="66">
        <f>IF(B15&lt;C15,C15*PARAMETROS!F$8,B15*PARAMETROS!F$8)</f>
        <v>566.73709166666663</v>
      </c>
      <c r="E15" s="62">
        <v>29</v>
      </c>
      <c r="F15" s="73">
        <f t="shared" si="1"/>
        <v>2295.1969444444444</v>
      </c>
      <c r="G15" s="73">
        <f>IF(F15&gt;=PARAMETROS!F$11,PARAMETROS!F$11*PARAMETROS!F$8,F15*PARAMETROS!F$8)</f>
        <v>736.75821916666666</v>
      </c>
      <c r="K15" s="9"/>
    </row>
    <row r="16" spans="1:12" ht="15" customHeight="1" x14ac:dyDescent="0.2">
      <c r="A16" s="62">
        <v>28</v>
      </c>
      <c r="B16" s="73">
        <f t="shared" si="0"/>
        <v>1704.6555555555556</v>
      </c>
      <c r="C16" s="57">
        <f t="shared" si="2"/>
        <v>866.4</v>
      </c>
      <c r="D16" s="66">
        <f>IF(B16&lt;C16,C16*PARAMETROS!F$8,B16*PARAMETROS!F$8)</f>
        <v>547.19443333333334</v>
      </c>
      <c r="E16" s="62">
        <v>28</v>
      </c>
      <c r="F16" s="73">
        <f t="shared" si="1"/>
        <v>2216.0522222222221</v>
      </c>
      <c r="G16" s="73">
        <f>IF(F16&gt;=PARAMETROS!F$11,PARAMETROS!F$11*PARAMETROS!F$8,F16*PARAMETROS!F$8)</f>
        <v>711.35276333333331</v>
      </c>
      <c r="K16" s="9"/>
    </row>
    <row r="17" spans="1:11" ht="15" customHeight="1" x14ac:dyDescent="0.2">
      <c r="A17" s="62">
        <v>27</v>
      </c>
      <c r="B17" s="73">
        <f t="shared" si="0"/>
        <v>1643.7750000000001</v>
      </c>
      <c r="C17" s="57">
        <f t="shared" si="2"/>
        <v>835.45714285714291</v>
      </c>
      <c r="D17" s="66">
        <f>IF(B17&lt;C17,C17*PARAMETROS!F$8,B17*PARAMETROS!F$8)</f>
        <v>527.65177500000004</v>
      </c>
      <c r="E17" s="62">
        <v>27</v>
      </c>
      <c r="F17" s="73">
        <f t="shared" si="1"/>
        <v>2136.9075000000003</v>
      </c>
      <c r="G17" s="73">
        <f>IF(F17&gt;=PARAMETROS!F$11,PARAMETROS!F$11*PARAMETROS!F$8,F17*PARAMETROS!F$8)</f>
        <v>685.94730750000008</v>
      </c>
      <c r="K17" s="9"/>
    </row>
    <row r="18" spans="1:11" ht="15" customHeight="1" x14ac:dyDescent="0.2">
      <c r="A18" s="62">
        <v>26</v>
      </c>
      <c r="B18" s="73">
        <f t="shared" si="0"/>
        <v>1582.8944444444444</v>
      </c>
      <c r="C18" s="57">
        <f t="shared" si="2"/>
        <v>804.51428571428573</v>
      </c>
      <c r="D18" s="66">
        <f>IF(B18&lt;C18,C18*PARAMETROS!F$8,B18*PARAMETROS!F$8)</f>
        <v>508.10911666666664</v>
      </c>
      <c r="E18" s="62">
        <v>26</v>
      </c>
      <c r="F18" s="73">
        <f t="shared" si="1"/>
        <v>2057.7627777777775</v>
      </c>
      <c r="G18" s="73">
        <f>IF(F18&gt;=PARAMETROS!F$11,PARAMETROS!F$11*PARAMETROS!F$8,F18*PARAMETROS!F$8)</f>
        <v>660.54185166666662</v>
      </c>
      <c r="K18" s="9"/>
    </row>
    <row r="19" spans="1:11" ht="15" customHeight="1" x14ac:dyDescent="0.2">
      <c r="A19" s="62">
        <v>25</v>
      </c>
      <c r="B19" s="73">
        <f t="shared" si="0"/>
        <v>1522.0138888888889</v>
      </c>
      <c r="C19" s="57">
        <f t="shared" si="2"/>
        <v>773.57142857142867</v>
      </c>
      <c r="D19" s="66">
        <f>IF(B19&lt;C19,C19*PARAMETROS!F$8,B19*PARAMETROS!F$8)</f>
        <v>488.56645833333334</v>
      </c>
      <c r="E19" s="62">
        <v>25</v>
      </c>
      <c r="F19" s="73">
        <f t="shared" si="1"/>
        <v>1978.6180555555554</v>
      </c>
      <c r="G19" s="73">
        <f>IF(F19&gt;=PARAMETROS!F$11,PARAMETROS!F$11*PARAMETROS!F$8,F19*PARAMETROS!F$8)</f>
        <v>635.13639583333327</v>
      </c>
      <c r="K19" s="9"/>
    </row>
    <row r="20" spans="1:11" ht="15" customHeight="1" x14ac:dyDescent="0.2">
      <c r="A20" s="62">
        <v>24</v>
      </c>
      <c r="B20" s="73">
        <f t="shared" si="0"/>
        <v>1461.1333333333332</v>
      </c>
      <c r="C20" s="57">
        <f t="shared" si="2"/>
        <v>742.62857142857138</v>
      </c>
      <c r="D20" s="66">
        <f>IF(B20&lt;C20,C20*PARAMETROS!F$8,B20*PARAMETROS!F$8)</f>
        <v>469.02379999999999</v>
      </c>
      <c r="E20" s="62">
        <v>24</v>
      </c>
      <c r="F20" s="73">
        <f t="shared" si="1"/>
        <v>1899.4733333333334</v>
      </c>
      <c r="G20" s="73">
        <f>IF(F20&gt;=PARAMETROS!F$11,PARAMETROS!F$11*PARAMETROS!F$8,F20*PARAMETROS!F$8)</f>
        <v>609.73094000000003</v>
      </c>
      <c r="K20" s="9"/>
    </row>
    <row r="21" spans="1:11" ht="15" customHeight="1" x14ac:dyDescent="0.2">
      <c r="A21" s="62">
        <v>23</v>
      </c>
      <c r="B21" s="73">
        <f t="shared" si="0"/>
        <v>1400.2527777777777</v>
      </c>
      <c r="C21" s="57">
        <f t="shared" si="2"/>
        <v>711.6857142857142</v>
      </c>
      <c r="D21" s="66">
        <f>IF(B21&lt;C21,C21*PARAMETROS!F$8,B21*PARAMETROS!F$8)</f>
        <v>449.48114166666664</v>
      </c>
      <c r="E21" s="62">
        <v>23</v>
      </c>
      <c r="F21" s="73">
        <f t="shared" si="1"/>
        <v>1820.3286111111108</v>
      </c>
      <c r="G21" s="73">
        <f>IF(F21&gt;=PARAMETROS!F$11,PARAMETROS!F$11*PARAMETROS!F$8,F21*PARAMETROS!F$8)</f>
        <v>584.32548416666657</v>
      </c>
      <c r="K21" s="9"/>
    </row>
    <row r="22" spans="1:11" ht="15" customHeight="1" x14ac:dyDescent="0.2">
      <c r="A22" s="62">
        <v>22</v>
      </c>
      <c r="B22" s="73">
        <f t="shared" si="0"/>
        <v>1339.3722222222223</v>
      </c>
      <c r="C22" s="57">
        <f t="shared" si="2"/>
        <v>680.74285714285702</v>
      </c>
      <c r="D22" s="66">
        <f>IF(B22&lt;C22,C22*PARAMETROS!F$8,B22*PARAMETROS!F$8)</f>
        <v>429.93848333333335</v>
      </c>
      <c r="E22" s="62">
        <v>22</v>
      </c>
      <c r="F22" s="73">
        <f t="shared" si="1"/>
        <v>1741.1838888888888</v>
      </c>
      <c r="G22" s="73">
        <f>IF(F22&gt;=PARAMETROS!F$11,PARAMETROS!F$11*PARAMETROS!F$8,F22*PARAMETROS!F$8)</f>
        <v>558.92002833333333</v>
      </c>
      <c r="K22" s="9"/>
    </row>
    <row r="23" spans="1:11" ht="15" customHeight="1" x14ac:dyDescent="0.2">
      <c r="A23" s="62">
        <v>21</v>
      </c>
      <c r="B23" s="73">
        <f t="shared" si="0"/>
        <v>1278.4916666666666</v>
      </c>
      <c r="C23" s="57">
        <f t="shared" si="2"/>
        <v>649.79999999999995</v>
      </c>
      <c r="D23" s="66">
        <f>IF(B23&lt;C23,C23*PARAMETROS!F$8,B23*PARAMETROS!F$8)</f>
        <v>410.395825</v>
      </c>
      <c r="E23" s="62">
        <v>21</v>
      </c>
      <c r="F23" s="73">
        <f t="shared" si="1"/>
        <v>1662.0391666666667</v>
      </c>
      <c r="G23" s="73">
        <f>IF(F23&gt;=PARAMETROS!F$11,PARAMETROS!F$11*PARAMETROS!F$8,F23*PARAMETROS!F$8)</f>
        <v>533.51457249999999</v>
      </c>
      <c r="K23" s="9"/>
    </row>
    <row r="24" spans="1:11" ht="15" customHeight="1" x14ac:dyDescent="0.2">
      <c r="A24" s="62">
        <v>20</v>
      </c>
      <c r="B24" s="73">
        <f t="shared" si="0"/>
        <v>1217.6111111111111</v>
      </c>
      <c r="C24" s="57">
        <f t="shared" si="2"/>
        <v>618.85714285714289</v>
      </c>
      <c r="D24" s="66">
        <f>IF(B24&lt;C24,C24*PARAMETROS!F$8,B24*PARAMETROS!F$8)</f>
        <v>390.85316666666665</v>
      </c>
      <c r="E24" s="62">
        <v>20</v>
      </c>
      <c r="F24" s="73">
        <f t="shared" si="1"/>
        <v>1582.8944444444444</v>
      </c>
      <c r="G24" s="73">
        <f>IF(F24&gt;=PARAMETROS!F$11,PARAMETROS!F$11*PARAMETROS!F$8,F24*PARAMETROS!F$8)</f>
        <v>508.10911666666664</v>
      </c>
      <c r="K24" s="9"/>
    </row>
    <row r="25" spans="1:11" ht="15" customHeight="1" x14ac:dyDescent="0.2">
      <c r="A25" s="62">
        <v>19</v>
      </c>
      <c r="B25" s="73">
        <f t="shared" si="0"/>
        <v>1156.7305555555554</v>
      </c>
      <c r="C25" s="57">
        <f t="shared" si="2"/>
        <v>587.91428571428571</v>
      </c>
      <c r="D25" s="66">
        <f>IF(B25&lt;C25,C25*PARAMETROS!F$8,B25*PARAMETROS!F$8)</f>
        <v>371.3105083333333</v>
      </c>
      <c r="E25" s="62">
        <v>19</v>
      </c>
      <c r="F25" s="73">
        <f t="shared" si="1"/>
        <v>1503.7497222222223</v>
      </c>
      <c r="G25" s="73">
        <f>IF(F25&gt;=PARAMETROS!F$11,PARAMETROS!F$11*PARAMETROS!F$8,F25*PARAMETROS!F$8)</f>
        <v>482.7036608333334</v>
      </c>
      <c r="K25" s="9"/>
    </row>
    <row r="26" spans="1:11" ht="15" customHeight="1" x14ac:dyDescent="0.2">
      <c r="A26" s="62">
        <v>18</v>
      </c>
      <c r="B26" s="73">
        <f t="shared" si="0"/>
        <v>1095.8499999999999</v>
      </c>
      <c r="C26" s="57">
        <f t="shared" si="2"/>
        <v>556.97142857142865</v>
      </c>
      <c r="D26" s="66">
        <f>IF(B26&lt;C26,C26*PARAMETROS!F$8,B26*PARAMETROS!F$8)</f>
        <v>351.76784999999995</v>
      </c>
      <c r="E26" s="62">
        <v>18</v>
      </c>
      <c r="F26" s="73">
        <f t="shared" si="1"/>
        <v>1424.605</v>
      </c>
      <c r="G26" s="73">
        <f>IF(F26&gt;=PARAMETROS!F$11,PARAMETROS!F$11*PARAMETROS!F$8,F26*PARAMETROS!F$8)</f>
        <v>457.298205</v>
      </c>
      <c r="K26" s="9"/>
    </row>
    <row r="27" spans="1:11" ht="15" customHeight="1" x14ac:dyDescent="0.2">
      <c r="A27" s="62">
        <v>17</v>
      </c>
      <c r="B27" s="73">
        <f t="shared" si="0"/>
        <v>1034.9694444444444</v>
      </c>
      <c r="C27" s="57">
        <f t="shared" si="2"/>
        <v>526.02857142857135</v>
      </c>
      <c r="D27" s="66">
        <f>IF(B27&lt;C27,C27*PARAMETROS!F$8,B27*PARAMETROS!F$8)</f>
        <v>332.22519166666666</v>
      </c>
      <c r="E27" s="62">
        <v>17</v>
      </c>
      <c r="F27" s="73">
        <f t="shared" si="1"/>
        <v>1345.4602777777777</v>
      </c>
      <c r="G27" s="73">
        <f>IF(F27&gt;=PARAMETROS!F$11,PARAMETROS!F$11*PARAMETROS!F$8,F27*PARAMETROS!F$8)</f>
        <v>431.89274916666665</v>
      </c>
      <c r="K27" s="9"/>
    </row>
    <row r="28" spans="1:11" ht="15" customHeight="1" x14ac:dyDescent="0.2">
      <c r="A28" s="62">
        <v>16</v>
      </c>
      <c r="B28" s="73">
        <f t="shared" si="0"/>
        <v>974.08888888888885</v>
      </c>
      <c r="C28" s="57">
        <f t="shared" si="2"/>
        <v>495.08571428571423</v>
      </c>
      <c r="D28" s="66">
        <f>IF(B28&lt;C28,C28*PARAMETROS!F$8,B28*PARAMETROS!F$8)</f>
        <v>312.68253333333331</v>
      </c>
      <c r="E28" s="62">
        <v>16</v>
      </c>
      <c r="F28" s="73">
        <f t="shared" si="1"/>
        <v>1266.3155555555554</v>
      </c>
      <c r="G28" s="73">
        <f>IF(F28&gt;=PARAMETROS!F$11,PARAMETROS!F$11*PARAMETROS!F$8,F28*PARAMETROS!F$8)</f>
        <v>406.4872933333333</v>
      </c>
      <c r="K28" s="9"/>
    </row>
    <row r="29" spans="1:11" ht="15" customHeight="1" x14ac:dyDescent="0.2">
      <c r="A29" s="62">
        <v>15</v>
      </c>
      <c r="B29" s="73">
        <f t="shared" si="0"/>
        <v>913.20833333333337</v>
      </c>
      <c r="C29" s="57">
        <f t="shared" si="2"/>
        <v>464.14285714285705</v>
      </c>
      <c r="D29" s="66">
        <f>IF(B29&lt;C29,C29*PARAMETROS!F$8,B29*PARAMETROS!F$8)</f>
        <v>293.13987500000002</v>
      </c>
      <c r="E29" s="62">
        <v>15</v>
      </c>
      <c r="F29" s="73">
        <f t="shared" si="1"/>
        <v>1187.1708333333331</v>
      </c>
      <c r="G29" s="73">
        <f>IF(F29&gt;=PARAMETROS!F$11,PARAMETROS!F$11*PARAMETROS!F$8,F29*PARAMETROS!F$8)</f>
        <v>381.08183749999995</v>
      </c>
      <c r="K29" s="9"/>
    </row>
    <row r="30" spans="1:11" ht="15" customHeight="1" x14ac:dyDescent="0.2">
      <c r="A30" s="62">
        <v>14</v>
      </c>
      <c r="B30" s="73">
        <f t="shared" si="0"/>
        <v>852.32777777777778</v>
      </c>
      <c r="C30" s="57">
        <f t="shared" si="2"/>
        <v>433.2</v>
      </c>
      <c r="D30" s="66">
        <f>IF(B30&lt;C30,C30*PARAMETROS!F$8,B30*PARAMETROS!F$8)</f>
        <v>273.59721666666667</v>
      </c>
      <c r="E30" s="62">
        <v>14</v>
      </c>
      <c r="F30" s="73">
        <f t="shared" si="1"/>
        <v>1108.026111111111</v>
      </c>
      <c r="G30" s="73">
        <f>IF(F30&gt;=PARAMETROS!F$11,PARAMETROS!F$11*PARAMETROS!F$8,F30*PARAMETROS!F$8)</f>
        <v>355.67638166666666</v>
      </c>
      <c r="K30" s="9"/>
    </row>
    <row r="31" spans="1:11" ht="15" customHeight="1" x14ac:dyDescent="0.2">
      <c r="A31" s="62">
        <v>13</v>
      </c>
      <c r="B31" s="73">
        <f t="shared" si="0"/>
        <v>791.44722222222219</v>
      </c>
      <c r="C31" s="57">
        <f t="shared" si="2"/>
        <v>402.25714285714287</v>
      </c>
      <c r="D31" s="66">
        <f>IF(B31&lt;C31,C31*PARAMETROS!F$8,B31*PARAMETROS!F$8)</f>
        <v>254.05455833333332</v>
      </c>
      <c r="E31" s="62">
        <v>13</v>
      </c>
      <c r="F31" s="73">
        <f t="shared" si="1"/>
        <v>1028.8813888888888</v>
      </c>
      <c r="G31" s="73">
        <f>IF(F31&gt;=PARAMETROS!F$11,PARAMETROS!F$11*PARAMETROS!F$8,F31*PARAMETROS!F$8)</f>
        <v>330.27092583333331</v>
      </c>
      <c r="K31" s="9"/>
    </row>
    <row r="32" spans="1:11" ht="15" customHeight="1" x14ac:dyDescent="0.2">
      <c r="A32" s="62">
        <v>12</v>
      </c>
      <c r="B32" s="73">
        <f t="shared" si="0"/>
        <v>730.56666666666661</v>
      </c>
      <c r="C32" s="57">
        <f t="shared" si="2"/>
        <v>371.31428571428569</v>
      </c>
      <c r="D32" s="66">
        <f>IF(B32&lt;C32,C32*PARAMETROS!F$8,B32*PARAMETROS!F$8)</f>
        <v>234.5119</v>
      </c>
      <c r="E32" s="62">
        <v>12</v>
      </c>
      <c r="F32" s="73">
        <f t="shared" si="1"/>
        <v>949.73666666666668</v>
      </c>
      <c r="G32" s="73">
        <f>IF(F32&gt;=PARAMETROS!F$11,PARAMETROS!F$11*PARAMETROS!F$8,F32*PARAMETROS!F$8)</f>
        <v>304.86547000000002</v>
      </c>
      <c r="K32" s="9"/>
    </row>
    <row r="33" spans="1:11" ht="15" customHeight="1" x14ac:dyDescent="0.2">
      <c r="A33" s="62">
        <v>11</v>
      </c>
      <c r="B33" s="73">
        <f t="shared" si="0"/>
        <v>669.68611111111113</v>
      </c>
      <c r="C33" s="57">
        <f t="shared" si="2"/>
        <v>340.37142857142851</v>
      </c>
      <c r="D33" s="66">
        <f>IF(B33&lt;C33,C33*PARAMETROS!F$8,B33*PARAMETROS!F$8)</f>
        <v>214.96924166666668</v>
      </c>
      <c r="E33" s="62">
        <v>11</v>
      </c>
      <c r="F33" s="73">
        <f t="shared" si="1"/>
        <v>870.59194444444438</v>
      </c>
      <c r="G33" s="73">
        <f>IF(F33&gt;=PARAMETROS!F$11,PARAMETROS!F$11*PARAMETROS!F$8,F33*PARAMETROS!F$8)</f>
        <v>279.46001416666667</v>
      </c>
      <c r="K33" s="9"/>
    </row>
    <row r="34" spans="1:11" ht="15" customHeight="1" x14ac:dyDescent="0.2">
      <c r="A34" s="62">
        <v>10</v>
      </c>
      <c r="B34" s="73">
        <f t="shared" si="0"/>
        <v>608.80555555555554</v>
      </c>
      <c r="C34" s="57">
        <f t="shared" si="2"/>
        <v>309.42857142857144</v>
      </c>
      <c r="D34" s="66">
        <f>IF(B34&lt;C34,C34*PARAMETROS!F$8,B34*PARAMETROS!F$8)</f>
        <v>195.42658333333333</v>
      </c>
      <c r="E34" s="62">
        <v>10</v>
      </c>
      <c r="F34" s="73">
        <f t="shared" si="1"/>
        <v>791.44722222222219</v>
      </c>
      <c r="G34" s="73">
        <f>IF(F34&gt;=PARAMETROS!F$11,PARAMETROS!F$11*PARAMETROS!F$8,F34*PARAMETROS!F$8)</f>
        <v>254.05455833333332</v>
      </c>
      <c r="K34" s="9"/>
    </row>
    <row r="35" spans="1:11" ht="15" customHeight="1" x14ac:dyDescent="0.2">
      <c r="A35" s="62">
        <v>9</v>
      </c>
      <c r="B35" s="73">
        <f t="shared" si="0"/>
        <v>547.92499999999995</v>
      </c>
      <c r="C35" s="57">
        <f t="shared" si="2"/>
        <v>278.48571428571432</v>
      </c>
      <c r="D35" s="66">
        <f>IF(B35&lt;C35,C35*PARAMETROS!F$8,B35*PARAMETROS!F$8)</f>
        <v>175.88392499999998</v>
      </c>
      <c r="E35" s="62">
        <v>9</v>
      </c>
      <c r="F35" s="73">
        <f t="shared" si="1"/>
        <v>712.30250000000001</v>
      </c>
      <c r="G35" s="73">
        <f>IF(F35&gt;=PARAMETROS!F$11,PARAMETROS!F$11*PARAMETROS!F$8,F35*PARAMETROS!F$8)</f>
        <v>228.6491025</v>
      </c>
      <c r="K35" s="9"/>
    </row>
    <row r="36" spans="1:11" ht="15" customHeight="1" x14ac:dyDescent="0.2">
      <c r="A36" s="62">
        <v>8</v>
      </c>
      <c r="B36" s="73">
        <f t="shared" si="0"/>
        <v>487.04444444444442</v>
      </c>
      <c r="C36" s="57">
        <f t="shared" si="2"/>
        <v>247.54285714285712</v>
      </c>
      <c r="D36" s="66">
        <f>IF(B36&lt;C36,C36*PARAMETROS!F$8,B36*PARAMETROS!F$8)</f>
        <v>156.34126666666666</v>
      </c>
      <c r="E36" s="62">
        <v>8</v>
      </c>
      <c r="F36" s="73">
        <f t="shared" si="1"/>
        <v>633.15777777777771</v>
      </c>
      <c r="G36" s="73">
        <f>IF(F36&gt;=PARAMETROS!F$11,PARAMETROS!F$11*PARAMETROS!F$8,F36*PARAMETROS!F$8)</f>
        <v>203.24364666666665</v>
      </c>
      <c r="K36" s="9"/>
    </row>
    <row r="37" spans="1:11" ht="15" customHeight="1" x14ac:dyDescent="0.2">
      <c r="A37" s="62">
        <v>7</v>
      </c>
      <c r="B37" s="73">
        <f t="shared" si="0"/>
        <v>426.16388888888889</v>
      </c>
      <c r="C37" s="57">
        <f t="shared" si="2"/>
        <v>216.6</v>
      </c>
      <c r="D37" s="66">
        <f>IF(B37&lt;C37,C37*PARAMETROS!F$8,B37*PARAMETROS!F$8)</f>
        <v>136.79860833333333</v>
      </c>
      <c r="E37" s="62">
        <v>7</v>
      </c>
      <c r="F37" s="73">
        <f t="shared" si="1"/>
        <v>554.01305555555552</v>
      </c>
      <c r="G37" s="73">
        <f>IF(F37&gt;=PARAMETROS!F$11,PARAMETROS!F$11*PARAMETROS!F$8,F37*PARAMETROS!F$8)</f>
        <v>177.83819083333333</v>
      </c>
      <c r="K37" s="9"/>
    </row>
    <row r="38" spans="1:11" ht="15" customHeight="1" x14ac:dyDescent="0.2">
      <c r="A38" s="62">
        <v>6</v>
      </c>
      <c r="B38" s="73">
        <f t="shared" si="0"/>
        <v>365.2833333333333</v>
      </c>
      <c r="C38" s="57">
        <f t="shared" si="2"/>
        <v>185.65714285714284</v>
      </c>
      <c r="D38" s="66">
        <f>IF(B38&lt;C38,C38*PARAMETROS!F$8,B38*PARAMETROS!F$8)</f>
        <v>117.25595</v>
      </c>
      <c r="E38" s="62">
        <v>6</v>
      </c>
      <c r="F38" s="73">
        <f t="shared" si="1"/>
        <v>474.86833333333334</v>
      </c>
      <c r="G38" s="73">
        <f>IF(F38&gt;=PARAMETROS!F$11,PARAMETROS!F$11*PARAMETROS!F$8,F38*PARAMETROS!F$8)</f>
        <v>152.43273500000001</v>
      </c>
      <c r="K38" s="9"/>
    </row>
    <row r="39" spans="1:11" ht="15" customHeight="1" x14ac:dyDescent="0.2">
      <c r="A39" s="62">
        <v>5</v>
      </c>
      <c r="B39" s="73">
        <f t="shared" si="0"/>
        <v>304.40277777777777</v>
      </c>
      <c r="C39" s="57">
        <f t="shared" si="2"/>
        <v>154.71428571428572</v>
      </c>
      <c r="D39" s="66">
        <f>IF(B39&lt;C39,C39*PARAMETROS!F$8,B39*PARAMETROS!F$8)</f>
        <v>97.713291666666663</v>
      </c>
      <c r="E39" s="62">
        <v>5</v>
      </c>
      <c r="F39" s="73">
        <f t="shared" si="1"/>
        <v>395.7236111111111</v>
      </c>
      <c r="G39" s="73">
        <f>IF(F39&gt;=PARAMETROS!F$11,PARAMETROS!F$11*PARAMETROS!F$8,F39*PARAMETROS!F$8)</f>
        <v>127.02727916666666</v>
      </c>
      <c r="K39" s="9"/>
    </row>
    <row r="40" spans="1:11" ht="15" customHeight="1" x14ac:dyDescent="0.2">
      <c r="A40" s="62">
        <v>4</v>
      </c>
      <c r="B40" s="73">
        <f t="shared" si="0"/>
        <v>243.52222222222221</v>
      </c>
      <c r="C40" s="57">
        <f t="shared" si="2"/>
        <v>123.77142857142856</v>
      </c>
      <c r="D40" s="66">
        <f>IF(B40&lt;C40,C40*PARAMETROS!F$8,B40*PARAMETROS!F$8)</f>
        <v>78.170633333333328</v>
      </c>
      <c r="E40" s="62">
        <v>4</v>
      </c>
      <c r="F40" s="73">
        <f t="shared" si="1"/>
        <v>316.57888888888886</v>
      </c>
      <c r="G40" s="73">
        <f>IF(F40&gt;=PARAMETROS!F$11,PARAMETROS!F$11*PARAMETROS!F$8,F40*PARAMETROS!F$8)</f>
        <v>101.62182333333332</v>
      </c>
      <c r="K40" s="9"/>
    </row>
    <row r="41" spans="1:11" ht="15" customHeight="1" x14ac:dyDescent="0.2">
      <c r="A41" s="62">
        <v>3</v>
      </c>
      <c r="B41" s="73">
        <f t="shared" si="0"/>
        <v>182.64166666666665</v>
      </c>
      <c r="C41" s="57">
        <f t="shared" si="2"/>
        <v>92.828571428571422</v>
      </c>
      <c r="D41" s="66">
        <f>IF(B41&lt;C41,C41*PARAMETROS!F$8,B41*PARAMETROS!F$8)</f>
        <v>58.627974999999999</v>
      </c>
      <c r="E41" s="62">
        <v>3</v>
      </c>
      <c r="F41" s="73">
        <f t="shared" si="1"/>
        <v>237.43416666666667</v>
      </c>
      <c r="G41" s="73">
        <f>IF(F41&gt;=PARAMETROS!F$11,PARAMETROS!F$11*PARAMETROS!F$8,F41*PARAMETROS!F$8)</f>
        <v>76.216367500000004</v>
      </c>
      <c r="K41" s="9"/>
    </row>
    <row r="42" spans="1:11" ht="15" customHeight="1" x14ac:dyDescent="0.2">
      <c r="A42" s="62">
        <v>2</v>
      </c>
      <c r="B42" s="73">
        <f t="shared" si="0"/>
        <v>121.76111111111111</v>
      </c>
      <c r="C42" s="57">
        <f t="shared" si="2"/>
        <v>61.885714285714279</v>
      </c>
      <c r="D42" s="66">
        <f>IF(B42&lt;C42,C42*PARAMETROS!F$8,B42*PARAMETROS!F$8)</f>
        <v>39.085316666666664</v>
      </c>
      <c r="E42" s="62">
        <v>2</v>
      </c>
      <c r="F42" s="73">
        <f t="shared" si="1"/>
        <v>158.28944444444443</v>
      </c>
      <c r="G42" s="73">
        <f>IF(F42&gt;=PARAMETROS!F$11,PARAMETROS!F$11*PARAMETROS!F$8,F42*PARAMETROS!F$8)</f>
        <v>50.810911666666662</v>
      </c>
      <c r="K42" s="9"/>
    </row>
    <row r="43" spans="1:11" ht="15" customHeight="1" x14ac:dyDescent="0.2">
      <c r="A43" s="63">
        <v>1</v>
      </c>
      <c r="B43" s="74">
        <f t="shared" si="0"/>
        <v>60.880555555555553</v>
      </c>
      <c r="C43" s="59">
        <f t="shared" si="2"/>
        <v>30.94285714285714</v>
      </c>
      <c r="D43" s="67">
        <f>IF(B43&lt;C43,C43*PARAMETROS!F$8,B43*PARAMETROS!F$8)</f>
        <v>19.542658333333332</v>
      </c>
      <c r="E43" s="63">
        <v>1</v>
      </c>
      <c r="F43" s="74">
        <f t="shared" si="1"/>
        <v>79.144722222222214</v>
      </c>
      <c r="G43" s="74">
        <f>IF(F43&gt;=PARAMETROS!F$11,PARAMETROS!F$11*PARAMETROS!F$8,F43*PARAMETROS!F$8)</f>
        <v>25.405455833333331</v>
      </c>
      <c r="K43" s="9"/>
    </row>
    <row r="46" spans="1:11" ht="26.25" hidden="1" thickBot="1" x14ac:dyDescent="0.25">
      <c r="B46" s="50" t="s">
        <v>16</v>
      </c>
      <c r="C46" s="51">
        <v>7.22</v>
      </c>
      <c r="E46" s="18"/>
    </row>
  </sheetData>
  <sheetProtection algorithmName="SHA-512" hashValue="pA64GQ2wbjWzX3FPoDIGPlKcxJjj5sBckn8e4di28xn85C2wtbmIsH9Sw6Q0UCVctVDeXbpJvm+hu1N7NKvasg==" saltValue="N/2GeBnqtY1X+6fOB4dN7g==" spinCount="100000" sheet="1" objects="1" scenarios="1"/>
  <mergeCells count="3">
    <mergeCell ref="B2:D2"/>
    <mergeCell ref="F2:G2"/>
    <mergeCell ref="A1:G1"/>
  </mergeCells>
  <phoneticPr fontId="3" type="noConversion"/>
  <pageMargins left="0.94488188976377963" right="0.86614173228346458" top="9.46969696969697E-3" bottom="0.39370078740157483" header="0" footer="0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25" zoomScaleNormal="100" workbookViewId="0">
      <selection activeCell="A46" sqref="A46:XFD46"/>
    </sheetView>
  </sheetViews>
  <sheetFormatPr baseColWidth="10" defaultColWidth="11.5703125" defaultRowHeight="12.75" x14ac:dyDescent="0.2"/>
  <cols>
    <col min="1" max="1" width="18.42578125" style="49" customWidth="1"/>
    <col min="2" max="2" width="24.85546875" style="80" customWidth="1"/>
    <col min="3" max="3" width="16.7109375" style="81" hidden="1" customWidth="1"/>
    <col min="4" max="4" width="18.42578125" style="82" customWidth="1"/>
    <col min="5" max="5" width="18.42578125" style="9" customWidth="1"/>
    <col min="6" max="6" width="24.85546875" style="77" customWidth="1"/>
    <col min="7" max="7" width="18.42578125" style="77" customWidth="1"/>
    <col min="8" max="8" width="11.5703125" style="9"/>
    <col min="9" max="9" width="13.5703125" style="20" customWidth="1"/>
    <col min="10" max="16384" width="11.5703125" style="9"/>
  </cols>
  <sheetData>
    <row r="1" spans="1:12" ht="65.25" customHeight="1" x14ac:dyDescent="0.2">
      <c r="A1" s="159" t="s">
        <v>58</v>
      </c>
      <c r="B1" s="160"/>
      <c r="C1" s="160"/>
      <c r="D1" s="160"/>
      <c r="E1" s="160"/>
      <c r="F1" s="160"/>
      <c r="G1" s="160"/>
    </row>
    <row r="2" spans="1:12" s="75" customFormat="1" ht="24" customHeight="1" x14ac:dyDescent="0.2">
      <c r="A2" s="76"/>
      <c r="B2" s="161" t="s">
        <v>54</v>
      </c>
      <c r="C2" s="161"/>
      <c r="D2" s="162"/>
      <c r="E2" s="87"/>
      <c r="F2" s="163" t="s">
        <v>55</v>
      </c>
      <c r="G2" s="164"/>
    </row>
    <row r="3" spans="1:12" s="33" customFormat="1" ht="38.25" x14ac:dyDescent="0.2">
      <c r="A3" s="64" t="s">
        <v>52</v>
      </c>
      <c r="B3" s="91" t="s">
        <v>53</v>
      </c>
      <c r="C3" s="92" t="s">
        <v>17</v>
      </c>
      <c r="D3" s="93" t="s">
        <v>56</v>
      </c>
      <c r="E3" s="64" t="s">
        <v>52</v>
      </c>
      <c r="F3" s="94" t="s">
        <v>53</v>
      </c>
      <c r="G3" s="93" t="s">
        <v>57</v>
      </c>
      <c r="I3" s="17"/>
      <c r="J3" s="17"/>
      <c r="K3" s="9"/>
      <c r="L3" s="9"/>
    </row>
    <row r="4" spans="1:12" ht="15" customHeight="1" x14ac:dyDescent="0.2">
      <c r="A4" s="88">
        <v>40</v>
      </c>
      <c r="B4" s="89">
        <f>PARAMETROS!B27</f>
        <v>2000.3611111111111</v>
      </c>
      <c r="C4" s="90"/>
      <c r="D4" s="89">
        <f>IF(B4&lt;=PARAMETROS!F$12,PARAMETROS!F$12*PARAMETROS!F$7,B4*PARAMETROS!F$7)</f>
        <v>642.11591666666664</v>
      </c>
      <c r="E4" s="88">
        <v>40</v>
      </c>
      <c r="F4" s="89">
        <f>PARAMETROS!C27</f>
        <v>2600.4694444444444</v>
      </c>
      <c r="G4" s="89">
        <f>IF(F4&gt;=PARAMETROS!F$11,PARAMETROS!F$11*PARAMETROS!F$7,F4*PARAMETROS!F$7)</f>
        <v>834.75069166666674</v>
      </c>
      <c r="I4" s="9"/>
    </row>
    <row r="5" spans="1:12" ht="15" customHeight="1" x14ac:dyDescent="0.2">
      <c r="A5" s="62">
        <v>39</v>
      </c>
      <c r="B5" s="83">
        <f>PRODUCT(B$4,A5)/A$4</f>
        <v>1950.3520833333332</v>
      </c>
      <c r="C5" s="84">
        <f>(A5/7*30)*$C$46</f>
        <v>1206.7714285714285</v>
      </c>
      <c r="D5" s="83">
        <f>IF(B5&lt;C5,C5*PARAMETROS!F$8,B5*PARAMETROS!F$8)</f>
        <v>626.06301874999997</v>
      </c>
      <c r="E5" s="62">
        <v>39</v>
      </c>
      <c r="F5" s="83">
        <f>PRODUCT(F$4,E5)/E$4</f>
        <v>2535.4577083333334</v>
      </c>
      <c r="G5" s="83">
        <f>IF(F5&gt;=PARAMETROS!F$11,PARAMETROS!F$11*PARAMETROS!F$8,F5*PARAMETROS!F$8)</f>
        <v>813.88192437500004</v>
      </c>
      <c r="I5" s="9"/>
    </row>
    <row r="6" spans="1:12" ht="15" customHeight="1" x14ac:dyDescent="0.2">
      <c r="A6" s="62">
        <v>38</v>
      </c>
      <c r="B6" s="83">
        <f>PRODUCT(B$4,A6)/A$4</f>
        <v>1900.3430555555556</v>
      </c>
      <c r="C6" s="84">
        <f>(A6/7*30)*$C$46</f>
        <v>1175.8285714285714</v>
      </c>
      <c r="D6" s="83">
        <f>IF(B6&lt;C6,C6*PARAMETROS!F$8,B6*PARAMETROS!F$8)</f>
        <v>610.0101208333333</v>
      </c>
      <c r="E6" s="62">
        <v>38</v>
      </c>
      <c r="F6" s="83">
        <f>PRODUCT(F$4,E6)/E$4</f>
        <v>2470.4459722222223</v>
      </c>
      <c r="G6" s="83">
        <f>IF(F6&gt;=PARAMETROS!F$11,PARAMETROS!F$11*PARAMETROS!F$8,F6*PARAMETROS!F$8)</f>
        <v>793.01315708333334</v>
      </c>
      <c r="I6" s="9"/>
    </row>
    <row r="7" spans="1:12" ht="15" customHeight="1" x14ac:dyDescent="0.2">
      <c r="A7" s="62">
        <v>37</v>
      </c>
      <c r="B7" s="83">
        <f t="shared" ref="B7:B43" si="0">PRODUCT(B$4,A7)/A$4</f>
        <v>1850.3340277777777</v>
      </c>
      <c r="C7" s="84">
        <f>(A7/7*30)*$C$46</f>
        <v>1144.8857142857141</v>
      </c>
      <c r="D7" s="83">
        <f>IF(B7&lt;C7,C7*PARAMETROS!F$8,B7*PARAMETROS!F$8)</f>
        <v>593.95722291666664</v>
      </c>
      <c r="E7" s="62">
        <v>37</v>
      </c>
      <c r="F7" s="83">
        <f t="shared" ref="F7:F43" si="1">PRODUCT(F$4,E7)/E$4</f>
        <v>2405.4342361111112</v>
      </c>
      <c r="G7" s="83">
        <f>IF(F7&gt;=PARAMETROS!F$11,PARAMETROS!F$11*PARAMETROS!F$8,F7*PARAMETROS!F$8)</f>
        <v>772.14438979166675</v>
      </c>
      <c r="I7" s="9"/>
    </row>
    <row r="8" spans="1:12" ht="15" customHeight="1" x14ac:dyDescent="0.2">
      <c r="A8" s="62">
        <v>36</v>
      </c>
      <c r="B8" s="83">
        <f t="shared" si="0"/>
        <v>1800.325</v>
      </c>
      <c r="C8" s="84">
        <f>(A8/7*30)*$C$46</f>
        <v>1113.9428571428573</v>
      </c>
      <c r="D8" s="83">
        <f>IF(B8&lt;C8,C8*PARAMETROS!F$8,B8*PARAMETROS!F$8)</f>
        <v>577.90432499999997</v>
      </c>
      <c r="E8" s="62">
        <v>36</v>
      </c>
      <c r="F8" s="83">
        <f t="shared" si="1"/>
        <v>2340.4224999999997</v>
      </c>
      <c r="G8" s="83">
        <f>IF(F8&gt;=PARAMETROS!F$11,PARAMETROS!F$11*PARAMETROS!F$8,F8*PARAMETROS!F$8)</f>
        <v>751.27562249999994</v>
      </c>
      <c r="I8" s="9"/>
    </row>
    <row r="9" spans="1:12" ht="15" customHeight="1" x14ac:dyDescent="0.2">
      <c r="A9" s="62">
        <v>35</v>
      </c>
      <c r="B9" s="83">
        <f t="shared" si="0"/>
        <v>1750.3159722222222</v>
      </c>
      <c r="C9" s="84">
        <f t="shared" ref="C9:C43" si="2">(A9/7*30)*$C$46</f>
        <v>1083</v>
      </c>
      <c r="D9" s="83">
        <f>IF(B9&lt;C9,C9*PARAMETROS!F$8,B9*PARAMETROS!F$8)</f>
        <v>561.85142708333331</v>
      </c>
      <c r="E9" s="62">
        <v>35</v>
      </c>
      <c r="F9" s="83">
        <f t="shared" si="1"/>
        <v>2275.4107638888891</v>
      </c>
      <c r="G9" s="83">
        <f>IF(F9&gt;=PARAMETROS!F$11,PARAMETROS!F$11*PARAMETROS!F$8,F9*PARAMETROS!F$8)</f>
        <v>730.40685520833335</v>
      </c>
      <c r="I9" s="9"/>
    </row>
    <row r="10" spans="1:12" ht="15" customHeight="1" x14ac:dyDescent="0.2">
      <c r="A10" s="62">
        <v>34</v>
      </c>
      <c r="B10" s="83">
        <f t="shared" si="0"/>
        <v>1700.3069444444445</v>
      </c>
      <c r="C10" s="84">
        <f t="shared" si="2"/>
        <v>1052.0571428571427</v>
      </c>
      <c r="D10" s="83">
        <f>IF(B10&lt;C10,C10*PARAMETROS!F$8,B10*PARAMETROS!F$8)</f>
        <v>545.79852916666675</v>
      </c>
      <c r="E10" s="62">
        <v>34</v>
      </c>
      <c r="F10" s="83">
        <f t="shared" si="1"/>
        <v>2210.399027777778</v>
      </c>
      <c r="G10" s="83">
        <f>IF(F10&gt;=PARAMETROS!F$11,PARAMETROS!F$11*PARAMETROS!F$8,F10*PARAMETROS!F$8)</f>
        <v>709.53808791666677</v>
      </c>
      <c r="I10" s="9"/>
    </row>
    <row r="11" spans="1:12" ht="15" customHeight="1" x14ac:dyDescent="0.2">
      <c r="A11" s="62">
        <v>33</v>
      </c>
      <c r="B11" s="83">
        <f t="shared" si="0"/>
        <v>1650.2979166666669</v>
      </c>
      <c r="C11" s="84">
        <f t="shared" si="2"/>
        <v>1021.1142857142858</v>
      </c>
      <c r="D11" s="83">
        <f>IF(B11&lt;C11,C11*PARAMETROS!F$8,B11*PARAMETROS!F$8)</f>
        <v>529.74563125000009</v>
      </c>
      <c r="E11" s="62">
        <v>33</v>
      </c>
      <c r="F11" s="83">
        <f t="shared" si="1"/>
        <v>2145.3872916666669</v>
      </c>
      <c r="G11" s="83">
        <f>IF(F11&gt;=PARAMETROS!F$11,PARAMETROS!F$11*PARAMETROS!F$8,F11*PARAMETROS!F$8)</f>
        <v>688.66932062500007</v>
      </c>
      <c r="I11" s="9"/>
    </row>
    <row r="12" spans="1:12" ht="15" customHeight="1" x14ac:dyDescent="0.2">
      <c r="A12" s="62">
        <v>32</v>
      </c>
      <c r="B12" s="83">
        <f t="shared" si="0"/>
        <v>1600.2888888888888</v>
      </c>
      <c r="C12" s="84">
        <f t="shared" si="2"/>
        <v>990.17142857142846</v>
      </c>
      <c r="D12" s="83">
        <f>IF(B12&lt;C12,C12*PARAMETROS!F$8,B12*PARAMETROS!F$8)</f>
        <v>513.69273333333331</v>
      </c>
      <c r="E12" s="62">
        <v>32</v>
      </c>
      <c r="F12" s="83">
        <f t="shared" si="1"/>
        <v>2080.3755555555554</v>
      </c>
      <c r="G12" s="83">
        <f>IF(F12&gt;=PARAMETROS!F$11,PARAMETROS!F$11*PARAMETROS!F$8,F12*PARAMETROS!F$8)</f>
        <v>667.80055333333326</v>
      </c>
      <c r="I12" s="9"/>
    </row>
    <row r="13" spans="1:12" ht="15" customHeight="1" x14ac:dyDescent="0.2">
      <c r="A13" s="62">
        <v>31</v>
      </c>
      <c r="B13" s="83">
        <f t="shared" si="0"/>
        <v>1550.2798611111111</v>
      </c>
      <c r="C13" s="84">
        <f t="shared" si="2"/>
        <v>959.2285714285714</v>
      </c>
      <c r="D13" s="83">
        <f>IF(B13&lt;C13,C13*PARAMETROS!F$8,B13*PARAMETROS!F$8)</f>
        <v>497.6398354166667</v>
      </c>
      <c r="E13" s="62">
        <v>31</v>
      </c>
      <c r="F13" s="83">
        <f t="shared" si="1"/>
        <v>2015.3638194444443</v>
      </c>
      <c r="G13" s="83">
        <f>IF(F13&gt;=PARAMETROS!F$11,PARAMETROS!F$11*PARAMETROS!F$8,F13*PARAMETROS!F$8)</f>
        <v>646.93178604166667</v>
      </c>
      <c r="I13" s="9"/>
    </row>
    <row r="14" spans="1:12" ht="15" customHeight="1" x14ac:dyDescent="0.2">
      <c r="A14" s="62">
        <v>30</v>
      </c>
      <c r="B14" s="83">
        <f t="shared" si="0"/>
        <v>1500.2708333333335</v>
      </c>
      <c r="C14" s="84">
        <f t="shared" si="2"/>
        <v>928.28571428571411</v>
      </c>
      <c r="D14" s="83">
        <f>IF(B14&lt;C14,C14*PARAMETROS!F$8,B14*PARAMETROS!F$8)</f>
        <v>481.58693750000003</v>
      </c>
      <c r="E14" s="62">
        <v>30</v>
      </c>
      <c r="F14" s="83">
        <f t="shared" si="1"/>
        <v>1950.3520833333332</v>
      </c>
      <c r="G14" s="83">
        <f>IF(F14&gt;=PARAMETROS!F$11,PARAMETROS!F$11*PARAMETROS!F$8,F14*PARAMETROS!F$8)</f>
        <v>626.06301874999997</v>
      </c>
      <c r="I14" s="9"/>
    </row>
    <row r="15" spans="1:12" ht="15" customHeight="1" x14ac:dyDescent="0.2">
      <c r="A15" s="62">
        <v>29</v>
      </c>
      <c r="B15" s="83">
        <f t="shared" si="0"/>
        <v>1450.2618055555554</v>
      </c>
      <c r="C15" s="84">
        <f t="shared" si="2"/>
        <v>897.34285714285716</v>
      </c>
      <c r="D15" s="83">
        <f>IF(B15&lt;C15,C15*PARAMETROS!F$8,B15*PARAMETROS!F$8)</f>
        <v>465.53403958333331</v>
      </c>
      <c r="E15" s="62">
        <v>29</v>
      </c>
      <c r="F15" s="83">
        <f t="shared" si="1"/>
        <v>1885.3403472222221</v>
      </c>
      <c r="G15" s="83">
        <f>IF(F15&gt;=PARAMETROS!F$11,PARAMETROS!F$11*PARAMETROS!F$8,F15*PARAMETROS!F$8)</f>
        <v>605.19425145833327</v>
      </c>
      <c r="I15" s="9"/>
    </row>
    <row r="16" spans="1:12" ht="15" customHeight="1" x14ac:dyDescent="0.2">
      <c r="A16" s="62">
        <v>28</v>
      </c>
      <c r="B16" s="83">
        <f t="shared" si="0"/>
        <v>1400.2527777777777</v>
      </c>
      <c r="C16" s="84">
        <f t="shared" si="2"/>
        <v>866.4</v>
      </c>
      <c r="D16" s="83">
        <f>IF(B16&lt;C16,C16*PARAMETROS!F$8,B16*PARAMETROS!F$8)</f>
        <v>449.48114166666664</v>
      </c>
      <c r="E16" s="62">
        <v>28</v>
      </c>
      <c r="F16" s="83">
        <f t="shared" si="1"/>
        <v>1820.3286111111113</v>
      </c>
      <c r="G16" s="83">
        <f>IF(F16&gt;=PARAMETROS!F$11,PARAMETROS!F$11*PARAMETROS!F$8,F16*PARAMETROS!F$8)</f>
        <v>584.32548416666668</v>
      </c>
      <c r="I16" s="9"/>
    </row>
    <row r="17" spans="1:9" ht="15" customHeight="1" x14ac:dyDescent="0.2">
      <c r="A17" s="62">
        <v>27</v>
      </c>
      <c r="B17" s="83">
        <f t="shared" si="0"/>
        <v>1350.2437500000001</v>
      </c>
      <c r="C17" s="84">
        <f t="shared" si="2"/>
        <v>835.45714285714291</v>
      </c>
      <c r="D17" s="83">
        <f>IF(B17&lt;C17,C17*PARAMETROS!F$8,B17*PARAMETROS!F$8)</f>
        <v>433.42824375000004</v>
      </c>
      <c r="E17" s="62">
        <v>27</v>
      </c>
      <c r="F17" s="83">
        <f t="shared" si="1"/>
        <v>1755.316875</v>
      </c>
      <c r="G17" s="83">
        <f>IF(F17&gt;=PARAMETROS!F$11,PARAMETROS!F$11*PARAMETROS!F$8,F17*PARAMETROS!F$8)</f>
        <v>563.45671687499998</v>
      </c>
      <c r="I17" s="9"/>
    </row>
    <row r="18" spans="1:9" ht="15" customHeight="1" x14ac:dyDescent="0.2">
      <c r="A18" s="62">
        <v>26</v>
      </c>
      <c r="B18" s="83">
        <f t="shared" si="0"/>
        <v>1300.2347222222222</v>
      </c>
      <c r="C18" s="84">
        <f t="shared" si="2"/>
        <v>804.51428571428573</v>
      </c>
      <c r="D18" s="83">
        <f>IF(B18&lt;C18,C18*PARAMETROS!F$8,B18*PARAMETROS!F$8)</f>
        <v>417.37534583333337</v>
      </c>
      <c r="E18" s="62">
        <v>26</v>
      </c>
      <c r="F18" s="83">
        <f t="shared" si="1"/>
        <v>1690.3051388888889</v>
      </c>
      <c r="G18" s="83">
        <f>IF(F18&gt;=PARAMETROS!F$11,PARAMETROS!F$11*PARAMETROS!F$8,F18*PARAMETROS!F$8)</f>
        <v>542.5879495833334</v>
      </c>
      <c r="I18" s="9"/>
    </row>
    <row r="19" spans="1:9" ht="15" customHeight="1" x14ac:dyDescent="0.2">
      <c r="A19" s="62">
        <v>25</v>
      </c>
      <c r="B19" s="83">
        <f t="shared" si="0"/>
        <v>1250.2256944444443</v>
      </c>
      <c r="C19" s="84">
        <f t="shared" si="2"/>
        <v>773.57142857142867</v>
      </c>
      <c r="D19" s="83">
        <f>IF(B19&lt;C19,C19*PARAMETROS!F$8,B19*PARAMETROS!F$8)</f>
        <v>401.32244791666665</v>
      </c>
      <c r="E19" s="62">
        <v>25</v>
      </c>
      <c r="F19" s="83">
        <f t="shared" si="1"/>
        <v>1625.2934027777778</v>
      </c>
      <c r="G19" s="83">
        <f>IF(F19&gt;=PARAMETROS!F$11,PARAMETROS!F$11*PARAMETROS!F$8,F19*PARAMETROS!F$8)</f>
        <v>521.7191822916667</v>
      </c>
      <c r="I19" s="9"/>
    </row>
    <row r="20" spans="1:9" ht="15" customHeight="1" x14ac:dyDescent="0.2">
      <c r="A20" s="62">
        <v>24</v>
      </c>
      <c r="B20" s="83">
        <f t="shared" si="0"/>
        <v>1200.2166666666667</v>
      </c>
      <c r="C20" s="84">
        <f t="shared" si="2"/>
        <v>742.62857142857138</v>
      </c>
      <c r="D20" s="83">
        <f>IF(B20&lt;C20,C20*PARAMETROS!F$8,B20*PARAMETROS!F$8)</f>
        <v>385.26955000000004</v>
      </c>
      <c r="E20" s="62">
        <v>24</v>
      </c>
      <c r="F20" s="83">
        <f t="shared" si="1"/>
        <v>1560.2816666666665</v>
      </c>
      <c r="G20" s="83">
        <f>IF(F20&gt;=PARAMETROS!F$11,PARAMETROS!F$11*PARAMETROS!F$8,F20*PARAMETROS!F$8)</f>
        <v>500.85041499999994</v>
      </c>
      <c r="I20" s="9"/>
    </row>
    <row r="21" spans="1:9" ht="15" customHeight="1" x14ac:dyDescent="0.2">
      <c r="A21" s="62">
        <v>23</v>
      </c>
      <c r="B21" s="83">
        <f t="shared" si="0"/>
        <v>1150.2076388888888</v>
      </c>
      <c r="C21" s="84">
        <f t="shared" si="2"/>
        <v>711.6857142857142</v>
      </c>
      <c r="D21" s="83">
        <f>IF(B21&lt;C21,C21*PARAMETROS!F$8,B21*PARAMETROS!F$8)</f>
        <v>369.21665208333332</v>
      </c>
      <c r="E21" s="62">
        <v>23</v>
      </c>
      <c r="F21" s="83">
        <f t="shared" si="1"/>
        <v>1495.2699305555557</v>
      </c>
      <c r="G21" s="83">
        <f>IF(F21&gt;=PARAMETROS!F$11,PARAMETROS!F$11*PARAMETROS!F$8,F21*PARAMETROS!F$8)</f>
        <v>479.98164770833336</v>
      </c>
      <c r="I21" s="9"/>
    </row>
    <row r="22" spans="1:9" ht="15" customHeight="1" x14ac:dyDescent="0.2">
      <c r="A22" s="62">
        <v>22</v>
      </c>
      <c r="B22" s="83">
        <f t="shared" si="0"/>
        <v>1100.1986111111112</v>
      </c>
      <c r="C22" s="84">
        <f t="shared" si="2"/>
        <v>680.74285714285702</v>
      </c>
      <c r="D22" s="83">
        <f>IF(B22&lt;C22,C22*PARAMETROS!F$8,B22*PARAMETROS!F$8)</f>
        <v>353.16375416666671</v>
      </c>
      <c r="E22" s="62">
        <v>22</v>
      </c>
      <c r="F22" s="83">
        <f t="shared" si="1"/>
        <v>1430.2581944444444</v>
      </c>
      <c r="G22" s="83">
        <f>IF(F22&gt;=PARAMETROS!F$11,PARAMETROS!F$11*PARAMETROS!F$8,F22*PARAMETROS!F$8)</f>
        <v>459.11288041666666</v>
      </c>
      <c r="I22" s="9"/>
    </row>
    <row r="23" spans="1:9" ht="15" customHeight="1" x14ac:dyDescent="0.2">
      <c r="A23" s="62">
        <v>21</v>
      </c>
      <c r="B23" s="83">
        <f t="shared" si="0"/>
        <v>1050.1895833333333</v>
      </c>
      <c r="C23" s="84">
        <f t="shared" si="2"/>
        <v>649.79999999999995</v>
      </c>
      <c r="D23" s="83">
        <f>IF(B23&lt;C23,C23*PARAMETROS!F$8,B23*PARAMETROS!F$8)</f>
        <v>337.11085624999998</v>
      </c>
      <c r="E23" s="62">
        <v>21</v>
      </c>
      <c r="F23" s="83">
        <f t="shared" si="1"/>
        <v>1365.2464583333333</v>
      </c>
      <c r="G23" s="83">
        <f>IF(F23&gt;=PARAMETROS!F$11,PARAMETROS!F$11*PARAMETROS!F$8,F23*PARAMETROS!F$8)</f>
        <v>438.24411312500001</v>
      </c>
      <c r="I23" s="9"/>
    </row>
    <row r="24" spans="1:9" ht="15" customHeight="1" x14ac:dyDescent="0.2">
      <c r="A24" s="62">
        <v>20</v>
      </c>
      <c r="B24" s="83">
        <f t="shared" si="0"/>
        <v>1000.1805555555554</v>
      </c>
      <c r="C24" s="84">
        <f t="shared" si="2"/>
        <v>618.85714285714289</v>
      </c>
      <c r="D24" s="83">
        <f>IF(B24&lt;C24,C24*PARAMETROS!F$8,B24*PARAMETROS!F$8)</f>
        <v>321.05795833333332</v>
      </c>
      <c r="E24" s="62">
        <v>20</v>
      </c>
      <c r="F24" s="83">
        <f t="shared" si="1"/>
        <v>1300.2347222222222</v>
      </c>
      <c r="G24" s="83">
        <f>IF(F24&gt;=PARAMETROS!F$11,PARAMETROS!F$11*PARAMETROS!F$8,F24*PARAMETROS!F$8)</f>
        <v>417.37534583333337</v>
      </c>
      <c r="I24" s="9"/>
    </row>
    <row r="25" spans="1:9" ht="15" customHeight="1" x14ac:dyDescent="0.2">
      <c r="A25" s="62">
        <v>19</v>
      </c>
      <c r="B25" s="83">
        <f t="shared" si="0"/>
        <v>950.17152777777778</v>
      </c>
      <c r="C25" s="84">
        <f t="shared" si="2"/>
        <v>587.91428571428571</v>
      </c>
      <c r="D25" s="83">
        <f>IF(B25&lt;C25,C25*PARAMETROS!F$8,B25*PARAMETROS!F$8)</f>
        <v>305.00506041666665</v>
      </c>
      <c r="E25" s="62">
        <v>19</v>
      </c>
      <c r="F25" s="83">
        <f t="shared" si="1"/>
        <v>1235.2229861111111</v>
      </c>
      <c r="G25" s="83">
        <f>IF(F25&gt;=PARAMETROS!F$11,PARAMETROS!F$11*PARAMETROS!F$8,F25*PARAMETROS!F$8)</f>
        <v>396.50657854166667</v>
      </c>
      <c r="I25" s="9"/>
    </row>
    <row r="26" spans="1:9" ht="15" customHeight="1" x14ac:dyDescent="0.2">
      <c r="A26" s="62">
        <v>18</v>
      </c>
      <c r="B26" s="83">
        <f t="shared" si="0"/>
        <v>900.16250000000002</v>
      </c>
      <c r="C26" s="84">
        <f t="shared" si="2"/>
        <v>556.97142857142865</v>
      </c>
      <c r="D26" s="83">
        <f>IF(B26&lt;C26,C26*PARAMETROS!F$8,B26*PARAMETROS!F$8)</f>
        <v>288.95216249999999</v>
      </c>
      <c r="E26" s="62">
        <v>18</v>
      </c>
      <c r="F26" s="83">
        <f t="shared" si="1"/>
        <v>1170.2112499999998</v>
      </c>
      <c r="G26" s="83">
        <f>IF(F26&gt;=PARAMETROS!F$11,PARAMETROS!F$11*PARAMETROS!F$8,F26*PARAMETROS!F$8)</f>
        <v>375.63781124999997</v>
      </c>
      <c r="I26" s="9"/>
    </row>
    <row r="27" spans="1:9" ht="15" customHeight="1" x14ac:dyDescent="0.2">
      <c r="A27" s="62">
        <v>17</v>
      </c>
      <c r="B27" s="83">
        <f t="shared" si="0"/>
        <v>850.15347222222226</v>
      </c>
      <c r="C27" s="84">
        <f t="shared" si="2"/>
        <v>526.02857142857135</v>
      </c>
      <c r="D27" s="83">
        <f>IF(B27&lt;C27,C27*PARAMETROS!F$8,B27*PARAMETROS!F$8)</f>
        <v>272.89926458333338</v>
      </c>
      <c r="E27" s="62">
        <v>17</v>
      </c>
      <c r="F27" s="83">
        <f t="shared" si="1"/>
        <v>1105.199513888889</v>
      </c>
      <c r="G27" s="83">
        <f>IF(F27&gt;=PARAMETROS!F$11,PARAMETROS!F$11*PARAMETROS!F$8,F27*PARAMETROS!F$8)</f>
        <v>354.76904395833338</v>
      </c>
      <c r="I27" s="9"/>
    </row>
    <row r="28" spans="1:9" ht="15" customHeight="1" x14ac:dyDescent="0.2">
      <c r="A28" s="62">
        <v>16</v>
      </c>
      <c r="B28" s="83">
        <f t="shared" si="0"/>
        <v>800.14444444444439</v>
      </c>
      <c r="C28" s="84">
        <f t="shared" si="2"/>
        <v>495.08571428571423</v>
      </c>
      <c r="D28" s="83">
        <f>IF(B28&lt;C28,C28*PARAMETROS!F$8,B28*PARAMETROS!F$8)</f>
        <v>256.84636666666665</v>
      </c>
      <c r="E28" s="62">
        <v>16</v>
      </c>
      <c r="F28" s="83">
        <f t="shared" si="1"/>
        <v>1040.1877777777777</v>
      </c>
      <c r="G28" s="83">
        <f>IF(F28&gt;=PARAMETROS!F$11,PARAMETROS!F$11*PARAMETROS!F$8,F28*PARAMETROS!F$8)</f>
        <v>333.90027666666663</v>
      </c>
      <c r="I28" s="9"/>
    </row>
    <row r="29" spans="1:9" ht="15" customHeight="1" x14ac:dyDescent="0.2">
      <c r="A29" s="62">
        <v>15</v>
      </c>
      <c r="B29" s="83">
        <f t="shared" si="0"/>
        <v>750.13541666666674</v>
      </c>
      <c r="C29" s="84">
        <f t="shared" si="2"/>
        <v>464.14285714285705</v>
      </c>
      <c r="D29" s="83">
        <f>IF(B29&lt;C29,C29*PARAMETROS!F$8,B29*PARAMETROS!F$8)</f>
        <v>240.79346875000002</v>
      </c>
      <c r="E29" s="62">
        <v>15</v>
      </c>
      <c r="F29" s="83">
        <f t="shared" si="1"/>
        <v>975.17604166666661</v>
      </c>
      <c r="G29" s="83">
        <f>IF(F29&gt;=PARAMETROS!F$11,PARAMETROS!F$11*PARAMETROS!F$8,F29*PARAMETROS!F$8)</f>
        <v>313.03150937499998</v>
      </c>
      <c r="I29" s="9"/>
    </row>
    <row r="30" spans="1:9" ht="15" customHeight="1" x14ac:dyDescent="0.2">
      <c r="A30" s="62">
        <v>14</v>
      </c>
      <c r="B30" s="83">
        <f t="shared" si="0"/>
        <v>700.12638888888887</v>
      </c>
      <c r="C30" s="84">
        <f t="shared" si="2"/>
        <v>433.2</v>
      </c>
      <c r="D30" s="83">
        <f>IF(B30&lt;C30,C30*PARAMETROS!F$8,B30*PARAMETROS!F$8)</f>
        <v>224.74057083333332</v>
      </c>
      <c r="E30" s="62">
        <v>14</v>
      </c>
      <c r="F30" s="83">
        <f t="shared" si="1"/>
        <v>910.16430555555564</v>
      </c>
      <c r="G30" s="83">
        <f>IF(F30&gt;=PARAMETROS!F$11,PARAMETROS!F$11*PARAMETROS!F$8,F30*PARAMETROS!F$8)</f>
        <v>292.16274208333334</v>
      </c>
      <c r="I30" s="9"/>
    </row>
    <row r="31" spans="1:9" ht="15" customHeight="1" x14ac:dyDescent="0.2">
      <c r="A31" s="62">
        <v>13</v>
      </c>
      <c r="B31" s="83">
        <f t="shared" si="0"/>
        <v>650.11736111111111</v>
      </c>
      <c r="C31" s="84">
        <f t="shared" si="2"/>
        <v>402.25714285714287</v>
      </c>
      <c r="D31" s="83">
        <f>IF(B31&lt;C31,C31*PARAMETROS!F$8,B31*PARAMETROS!F$8)</f>
        <v>208.68767291666668</v>
      </c>
      <c r="E31" s="62">
        <v>13</v>
      </c>
      <c r="F31" s="83">
        <f t="shared" si="1"/>
        <v>845.15256944444445</v>
      </c>
      <c r="G31" s="83">
        <f>IF(F31&gt;=PARAMETROS!F$11,PARAMETROS!F$11*PARAMETROS!F$8,F31*PARAMETROS!F$8)</f>
        <v>271.2939747916667</v>
      </c>
      <c r="I31" s="9"/>
    </row>
    <row r="32" spans="1:9" ht="15" customHeight="1" x14ac:dyDescent="0.2">
      <c r="A32" s="62">
        <v>12</v>
      </c>
      <c r="B32" s="83">
        <f t="shared" si="0"/>
        <v>600.10833333333335</v>
      </c>
      <c r="C32" s="84">
        <f t="shared" si="2"/>
        <v>371.31428571428569</v>
      </c>
      <c r="D32" s="83">
        <f>IF(B32&lt;C32,C32*PARAMETROS!F$8,B32*PARAMETROS!F$8)</f>
        <v>192.63477500000002</v>
      </c>
      <c r="E32" s="62">
        <v>12</v>
      </c>
      <c r="F32" s="83">
        <f t="shared" si="1"/>
        <v>780.14083333333326</v>
      </c>
      <c r="G32" s="83">
        <f>IF(F32&gt;=PARAMETROS!F$11,PARAMETROS!F$11*PARAMETROS!F$8,F32*PARAMETROS!F$8)</f>
        <v>250.42520749999997</v>
      </c>
      <c r="I32" s="9"/>
    </row>
    <row r="33" spans="1:9" ht="15" customHeight="1" x14ac:dyDescent="0.2">
      <c r="A33" s="62">
        <v>11</v>
      </c>
      <c r="B33" s="83">
        <f t="shared" si="0"/>
        <v>550.09930555555559</v>
      </c>
      <c r="C33" s="84">
        <f t="shared" si="2"/>
        <v>340.37142857142851</v>
      </c>
      <c r="D33" s="83">
        <f>IF(B33&lt;C33,C33*PARAMETROS!F$8,B33*PARAMETROS!F$8)</f>
        <v>176.58187708333335</v>
      </c>
      <c r="E33" s="62">
        <v>11</v>
      </c>
      <c r="F33" s="83">
        <f t="shared" si="1"/>
        <v>715.12909722222219</v>
      </c>
      <c r="G33" s="83">
        <f>IF(F33&gt;=PARAMETROS!F$11,PARAMETROS!F$11*PARAMETROS!F$8,F33*PARAMETROS!F$8)</f>
        <v>229.55644020833333</v>
      </c>
      <c r="I33" s="9"/>
    </row>
    <row r="34" spans="1:9" ht="15" customHeight="1" x14ac:dyDescent="0.2">
      <c r="A34" s="62">
        <v>10</v>
      </c>
      <c r="B34" s="83">
        <f t="shared" si="0"/>
        <v>500.09027777777771</v>
      </c>
      <c r="C34" s="84">
        <f t="shared" si="2"/>
        <v>309.42857142857144</v>
      </c>
      <c r="D34" s="83">
        <f>IF(B34&lt;C34,C34*PARAMETROS!F$8,B34*PARAMETROS!F$8)</f>
        <v>160.52897916666666</v>
      </c>
      <c r="E34" s="62">
        <v>10</v>
      </c>
      <c r="F34" s="83">
        <f t="shared" si="1"/>
        <v>650.11736111111111</v>
      </c>
      <c r="G34" s="83">
        <f>IF(F34&gt;=PARAMETROS!F$11,PARAMETROS!F$11*PARAMETROS!F$8,F34*PARAMETROS!F$8)</f>
        <v>208.68767291666668</v>
      </c>
      <c r="I34" s="9"/>
    </row>
    <row r="35" spans="1:9" ht="15" customHeight="1" x14ac:dyDescent="0.2">
      <c r="A35" s="62">
        <v>9</v>
      </c>
      <c r="B35" s="83">
        <f t="shared" si="0"/>
        <v>450.08125000000001</v>
      </c>
      <c r="C35" s="84">
        <f t="shared" si="2"/>
        <v>278.48571428571432</v>
      </c>
      <c r="D35" s="83">
        <f>IF(B35&lt;C35,C35*PARAMETROS!F$8,B35*PARAMETROS!F$8)</f>
        <v>144.47608124999999</v>
      </c>
      <c r="E35" s="62">
        <v>9</v>
      </c>
      <c r="F35" s="83">
        <f t="shared" si="1"/>
        <v>585.10562499999992</v>
      </c>
      <c r="G35" s="83">
        <f>IF(F35&gt;=PARAMETROS!F$11,PARAMETROS!F$11*PARAMETROS!F$8,F35*PARAMETROS!F$8)</f>
        <v>187.81890562499999</v>
      </c>
      <c r="I35" s="9"/>
    </row>
    <row r="36" spans="1:9" ht="15" customHeight="1" x14ac:dyDescent="0.2">
      <c r="A36" s="62">
        <v>8</v>
      </c>
      <c r="B36" s="83">
        <f t="shared" si="0"/>
        <v>400.07222222222219</v>
      </c>
      <c r="C36" s="84">
        <f t="shared" si="2"/>
        <v>247.54285714285712</v>
      </c>
      <c r="D36" s="83">
        <f>IF(B36&lt;C36,C36*PARAMETROS!F$8,B36*PARAMETROS!F$8)</f>
        <v>128.42318333333333</v>
      </c>
      <c r="E36" s="62">
        <v>8</v>
      </c>
      <c r="F36" s="83">
        <f t="shared" si="1"/>
        <v>520.09388888888884</v>
      </c>
      <c r="G36" s="83">
        <f>IF(F36&gt;=PARAMETROS!F$11,PARAMETROS!F$11*PARAMETROS!F$8,F36*PARAMETROS!F$8)</f>
        <v>166.95013833333331</v>
      </c>
      <c r="I36" s="9"/>
    </row>
    <row r="37" spans="1:9" ht="15" customHeight="1" x14ac:dyDescent="0.2">
      <c r="A37" s="62">
        <v>7</v>
      </c>
      <c r="B37" s="83">
        <f t="shared" si="0"/>
        <v>350.06319444444443</v>
      </c>
      <c r="C37" s="84">
        <f t="shared" si="2"/>
        <v>216.6</v>
      </c>
      <c r="D37" s="83">
        <f>IF(B37&lt;C37,C37*PARAMETROS!F$8,B37*PARAMETROS!F$8)</f>
        <v>112.37028541666666</v>
      </c>
      <c r="E37" s="62">
        <v>7</v>
      </c>
      <c r="F37" s="83">
        <f t="shared" si="1"/>
        <v>455.08215277777782</v>
      </c>
      <c r="G37" s="83">
        <f>IF(F37&gt;=PARAMETROS!F$11,PARAMETROS!F$11*PARAMETROS!F$8,F37*PARAMETROS!F$8)</f>
        <v>146.08137104166667</v>
      </c>
      <c r="I37" s="9"/>
    </row>
    <row r="38" spans="1:9" ht="15" customHeight="1" x14ac:dyDescent="0.2">
      <c r="A38" s="62">
        <v>6</v>
      </c>
      <c r="B38" s="83">
        <f t="shared" si="0"/>
        <v>300.05416666666667</v>
      </c>
      <c r="C38" s="84">
        <f t="shared" si="2"/>
        <v>185.65714285714284</v>
      </c>
      <c r="D38" s="83">
        <f>IF(B38&lt;C38,C38*PARAMETROS!F$8,B38*PARAMETROS!F$8)</f>
        <v>96.317387500000009</v>
      </c>
      <c r="E38" s="62">
        <v>6</v>
      </c>
      <c r="F38" s="83">
        <f t="shared" si="1"/>
        <v>390.07041666666663</v>
      </c>
      <c r="G38" s="83">
        <f>IF(F38&gt;=PARAMETROS!F$11,PARAMETROS!F$11*PARAMETROS!F$8,F38*PARAMETROS!F$8)</f>
        <v>125.21260374999999</v>
      </c>
      <c r="I38" s="9"/>
    </row>
    <row r="39" spans="1:9" ht="15" customHeight="1" x14ac:dyDescent="0.2">
      <c r="A39" s="62">
        <v>5</v>
      </c>
      <c r="B39" s="83">
        <f t="shared" si="0"/>
        <v>250.04513888888886</v>
      </c>
      <c r="C39" s="84">
        <f t="shared" si="2"/>
        <v>154.71428571428572</v>
      </c>
      <c r="D39" s="83">
        <f>IF(B39&lt;C39,C39*PARAMETROS!F$8,B39*PARAMETROS!F$8)</f>
        <v>80.264489583333329</v>
      </c>
      <c r="E39" s="62">
        <v>5</v>
      </c>
      <c r="F39" s="83">
        <f t="shared" si="1"/>
        <v>325.05868055555555</v>
      </c>
      <c r="G39" s="83">
        <f>IF(F39&gt;=PARAMETROS!F$11,PARAMETROS!F$11*PARAMETROS!F$8,F39*PARAMETROS!F$8)</f>
        <v>104.34383645833334</v>
      </c>
      <c r="I39" s="9"/>
    </row>
    <row r="40" spans="1:9" ht="15" customHeight="1" x14ac:dyDescent="0.2">
      <c r="A40" s="62">
        <v>4</v>
      </c>
      <c r="B40" s="83">
        <f t="shared" si="0"/>
        <v>200.0361111111111</v>
      </c>
      <c r="C40" s="84">
        <f t="shared" si="2"/>
        <v>123.77142857142856</v>
      </c>
      <c r="D40" s="83">
        <f>IF(B40&lt;C40,C40*PARAMETROS!F$8,B40*PARAMETROS!F$8)</f>
        <v>64.211591666666664</v>
      </c>
      <c r="E40" s="62">
        <v>4</v>
      </c>
      <c r="F40" s="83">
        <f t="shared" si="1"/>
        <v>260.04694444444442</v>
      </c>
      <c r="G40" s="83">
        <f>IF(F40&gt;=PARAMETROS!F$11,PARAMETROS!F$11*PARAMETROS!F$8,F40*PARAMETROS!F$8)</f>
        <v>83.475069166666657</v>
      </c>
      <c r="I40" s="9"/>
    </row>
    <row r="41" spans="1:9" ht="15" customHeight="1" x14ac:dyDescent="0.2">
      <c r="A41" s="62">
        <v>3</v>
      </c>
      <c r="B41" s="83">
        <f t="shared" si="0"/>
        <v>150.02708333333334</v>
      </c>
      <c r="C41" s="84">
        <f t="shared" si="2"/>
        <v>92.828571428571422</v>
      </c>
      <c r="D41" s="83">
        <f>IF(B41&lt;C41,C41*PARAMETROS!F$8,B41*PARAMETROS!F$8)</f>
        <v>48.158693750000005</v>
      </c>
      <c r="E41" s="62">
        <v>3</v>
      </c>
      <c r="F41" s="83">
        <f t="shared" si="1"/>
        <v>195.03520833333332</v>
      </c>
      <c r="G41" s="83">
        <f>IF(F41&gt;=PARAMETROS!F$11,PARAMETROS!F$11*PARAMETROS!F$8,F41*PARAMETROS!F$8)</f>
        <v>62.606301874999993</v>
      </c>
      <c r="I41" s="9"/>
    </row>
    <row r="42" spans="1:9" ht="15" customHeight="1" x14ac:dyDescent="0.2">
      <c r="A42" s="62">
        <v>2</v>
      </c>
      <c r="B42" s="83">
        <f t="shared" si="0"/>
        <v>100.01805555555555</v>
      </c>
      <c r="C42" s="84">
        <f t="shared" si="2"/>
        <v>61.885714285714279</v>
      </c>
      <c r="D42" s="83">
        <f>IF(B42&lt;C42,C42*PARAMETROS!F$8,B42*PARAMETROS!F$8)</f>
        <v>32.105795833333332</v>
      </c>
      <c r="E42" s="62">
        <v>2</v>
      </c>
      <c r="F42" s="83">
        <f t="shared" si="1"/>
        <v>130.02347222222221</v>
      </c>
      <c r="G42" s="83">
        <f>IF(F42&gt;=PARAMETROS!F$11,PARAMETROS!F$11*PARAMETROS!F$8,F42*PARAMETROS!F$8)</f>
        <v>41.737534583333328</v>
      </c>
      <c r="I42" s="9"/>
    </row>
    <row r="43" spans="1:9" ht="15" customHeight="1" x14ac:dyDescent="0.2">
      <c r="A43" s="63">
        <v>1</v>
      </c>
      <c r="B43" s="85">
        <f t="shared" si="0"/>
        <v>50.009027777777774</v>
      </c>
      <c r="C43" s="86">
        <f t="shared" si="2"/>
        <v>30.94285714285714</v>
      </c>
      <c r="D43" s="85">
        <f>IF(B43&lt;C43,C43*PARAMETROS!F$8,B43*PARAMETROS!F$8)</f>
        <v>16.052897916666666</v>
      </c>
      <c r="E43" s="63">
        <v>1</v>
      </c>
      <c r="F43" s="85">
        <f t="shared" si="1"/>
        <v>65.011736111111105</v>
      </c>
      <c r="G43" s="85">
        <f>IF(F43&gt;=PARAMETROS!F$11,PARAMETROS!F$11*PARAMETROS!F$8,F43*PARAMETROS!F$8)</f>
        <v>20.868767291666664</v>
      </c>
      <c r="I43" s="9"/>
    </row>
    <row r="46" spans="1:9" ht="26.25" hidden="1" thickBot="1" x14ac:dyDescent="0.25">
      <c r="B46" s="78" t="s">
        <v>16</v>
      </c>
      <c r="C46" s="79">
        <v>7.22</v>
      </c>
      <c r="E46" s="18"/>
    </row>
  </sheetData>
  <sheetProtection algorithmName="SHA-512" hashValue="ZEehPPusnp5uoI+XC/yG05IingNpnaLRTN7ePa//xaESe37irJqphW102SOdhxCXZhrT5CPnDn6iz7biKTOktg==" saltValue="IPq0N+V/PuMpKqiGZOn56g==" spinCount="100000" sheet="1" objects="1" scenarios="1"/>
  <mergeCells count="3">
    <mergeCell ref="B2:D2"/>
    <mergeCell ref="F2:G2"/>
    <mergeCell ref="A1:G1"/>
  </mergeCells>
  <pageMargins left="0.94488188976377963" right="0.86614173228346458" top="0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Normal="100" workbookViewId="0">
      <selection activeCell="A46" sqref="A46:XFD46"/>
    </sheetView>
  </sheetViews>
  <sheetFormatPr baseColWidth="10" defaultColWidth="11.5703125" defaultRowHeight="14.25" x14ac:dyDescent="0.2"/>
  <cols>
    <col min="1" max="1" width="18.42578125" style="4" customWidth="1"/>
    <col min="2" max="2" width="24.85546875" style="100" customWidth="1"/>
    <col min="3" max="3" width="16.7109375" style="101" hidden="1" customWidth="1"/>
    <col min="4" max="4" width="18.7109375" style="100" customWidth="1"/>
    <col min="5" max="5" width="18.42578125" style="5" customWidth="1"/>
    <col min="6" max="6" width="24.85546875" style="98" customWidth="1"/>
    <col min="7" max="7" width="18.42578125" style="98" customWidth="1"/>
    <col min="8" max="8" width="11.5703125" style="5"/>
    <col min="9" max="9" width="13.85546875" style="7" customWidth="1"/>
    <col min="10" max="16384" width="11.5703125" style="5"/>
  </cols>
  <sheetData>
    <row r="1" spans="1:12" s="9" customFormat="1" ht="64.5" customHeight="1" x14ac:dyDescent="0.2">
      <c r="A1" s="159" t="s">
        <v>58</v>
      </c>
      <c r="B1" s="160"/>
      <c r="C1" s="160"/>
      <c r="D1" s="160"/>
      <c r="E1" s="160"/>
      <c r="F1" s="160"/>
      <c r="G1" s="160"/>
      <c r="K1" s="20"/>
    </row>
    <row r="2" spans="1:12" s="56" customFormat="1" ht="24.75" customHeight="1" x14ac:dyDescent="0.2">
      <c r="A2" s="71"/>
      <c r="B2" s="165" t="s">
        <v>54</v>
      </c>
      <c r="C2" s="165"/>
      <c r="D2" s="166"/>
      <c r="E2" s="69"/>
      <c r="F2" s="165" t="s">
        <v>55</v>
      </c>
      <c r="G2" s="166"/>
    </row>
    <row r="3" spans="1:12" s="33" customFormat="1" ht="38.25" x14ac:dyDescent="0.2">
      <c r="A3" s="70" t="s">
        <v>52</v>
      </c>
      <c r="B3" s="95" t="s">
        <v>53</v>
      </c>
      <c r="C3" s="96" t="s">
        <v>17</v>
      </c>
      <c r="D3" s="97" t="s">
        <v>56</v>
      </c>
      <c r="E3" s="64" t="s">
        <v>52</v>
      </c>
      <c r="F3" s="95" t="s">
        <v>53</v>
      </c>
      <c r="G3" s="97" t="s">
        <v>57</v>
      </c>
      <c r="I3" s="17"/>
      <c r="J3" s="17"/>
      <c r="K3" s="9"/>
      <c r="L3" s="9"/>
    </row>
    <row r="4" spans="1:12" s="9" customFormat="1" ht="15" customHeight="1" x14ac:dyDescent="0.2">
      <c r="A4" s="61">
        <v>40</v>
      </c>
      <c r="B4" s="102">
        <f>PARAMETROS!B4</f>
        <v>1368.5</v>
      </c>
      <c r="C4" s="103"/>
      <c r="D4" s="102">
        <f>IF(B4&lt;=PARAMETROS!F$12,PARAMETROS!F$12*PARAMETROS!F$7,B4*PARAMETROS!F$7)</f>
        <v>439.2885</v>
      </c>
      <c r="E4" s="61">
        <v>40</v>
      </c>
      <c r="F4" s="72">
        <f>PARAMETROS!C4</f>
        <v>2078.9166666666665</v>
      </c>
      <c r="G4" s="72">
        <f>IF(F4&gt;=PARAMETROS!F$11,PARAMETROS!F$11*PARAMETROS!F$7,F4*PARAMETROS!F$7)</f>
        <v>667.33224999999993</v>
      </c>
    </row>
    <row r="5" spans="1:12" s="9" customFormat="1" ht="15" customHeight="1" x14ac:dyDescent="0.2">
      <c r="A5" s="62">
        <v>39</v>
      </c>
      <c r="B5" s="104">
        <f>PRODUCT(B$4,A5)/A$4</f>
        <v>1334.2874999999999</v>
      </c>
      <c r="C5" s="105">
        <f>(A5/7*30)*$C$46</f>
        <v>1206.7714285714285</v>
      </c>
      <c r="D5" s="104">
        <f>IF(B5&lt;C5,C5*PARAMETROS!F$8,B5*PARAMETROS!F$8)</f>
        <v>428.3062875</v>
      </c>
      <c r="E5" s="62">
        <v>39</v>
      </c>
      <c r="F5" s="73">
        <f>PRODUCT(F$4,E5)/E$4</f>
        <v>2026.9437499999999</v>
      </c>
      <c r="G5" s="73">
        <f>IF(F5&gt;=PARAMETROS!F$11,PARAMETROS!F$11*PARAMETROS!F$8,F5*PARAMETROS!F$8)</f>
        <v>650.64894374999994</v>
      </c>
    </row>
    <row r="6" spans="1:12" s="9" customFormat="1" ht="15" customHeight="1" x14ac:dyDescent="0.2">
      <c r="A6" s="62">
        <v>38</v>
      </c>
      <c r="B6" s="104">
        <f>PRODUCT(B$4,A6)/A$4</f>
        <v>1300.075</v>
      </c>
      <c r="C6" s="105">
        <f>(A6/7*30)*$C$46</f>
        <v>1175.8285714285714</v>
      </c>
      <c r="D6" s="104">
        <f>IF(B6&lt;C6,C6*PARAMETROS!F$8,B6*PARAMETROS!F$8)</f>
        <v>417.32407500000005</v>
      </c>
      <c r="E6" s="62">
        <v>38</v>
      </c>
      <c r="F6" s="73">
        <f>PRODUCT(F$4,E6)/E$4</f>
        <v>1974.9708333333333</v>
      </c>
      <c r="G6" s="73">
        <f>IF(F6&gt;=PARAMETROS!F$11,PARAMETROS!F$11*PARAMETROS!F$8,F6*PARAMETROS!F$8)</f>
        <v>633.96563749999996</v>
      </c>
    </row>
    <row r="7" spans="1:12" s="9" customFormat="1" ht="15" customHeight="1" x14ac:dyDescent="0.2">
      <c r="A7" s="62">
        <v>37</v>
      </c>
      <c r="B7" s="104">
        <f t="shared" ref="B7:B43" si="0">PRODUCT(B$4,A7)/A$4</f>
        <v>1265.8625</v>
      </c>
      <c r="C7" s="105">
        <f>(A7/7*30)*$C$46</f>
        <v>1144.8857142857141</v>
      </c>
      <c r="D7" s="104">
        <f>IF(B7&lt;C7,C7*PARAMETROS!F$8,B7*PARAMETROS!F$8)</f>
        <v>406.34186249999999</v>
      </c>
      <c r="E7" s="62">
        <v>37</v>
      </c>
      <c r="F7" s="73">
        <f t="shared" ref="F7:F43" si="1">PRODUCT(F$4,E7)/E$4</f>
        <v>1922.9979166666665</v>
      </c>
      <c r="G7" s="73">
        <f>IF(F7&gt;=PARAMETROS!F$11,PARAMETROS!F$11*PARAMETROS!F$8,F7*PARAMETROS!F$8)</f>
        <v>617.28233124999997</v>
      </c>
    </row>
    <row r="8" spans="1:12" s="9" customFormat="1" ht="15" customHeight="1" x14ac:dyDescent="0.2">
      <c r="A8" s="62">
        <v>36</v>
      </c>
      <c r="B8" s="104">
        <f t="shared" si="0"/>
        <v>1231.6500000000001</v>
      </c>
      <c r="C8" s="105">
        <f>(A8/7*30)*$C$46</f>
        <v>1113.9428571428573</v>
      </c>
      <c r="D8" s="104">
        <f>IF(B8&lt;C8,C8*PARAMETROS!F$8,B8*PARAMETROS!F$8)</f>
        <v>395.35965000000004</v>
      </c>
      <c r="E8" s="62">
        <v>36</v>
      </c>
      <c r="F8" s="73">
        <f t="shared" si="1"/>
        <v>1871.0250000000001</v>
      </c>
      <c r="G8" s="73">
        <f>IF(F8&gt;=PARAMETROS!F$11,PARAMETROS!F$11*PARAMETROS!F$8,F8*PARAMETROS!F$8)</f>
        <v>600.5990250000001</v>
      </c>
    </row>
    <row r="9" spans="1:12" s="9" customFormat="1" ht="15" customHeight="1" x14ac:dyDescent="0.2">
      <c r="A9" s="62">
        <v>35</v>
      </c>
      <c r="B9" s="104">
        <f t="shared" si="0"/>
        <v>1197.4375</v>
      </c>
      <c r="C9" s="105">
        <f t="shared" ref="C9:C43" si="2">(A9/7*30)*$C$46</f>
        <v>1083</v>
      </c>
      <c r="D9" s="104">
        <f>IF(B9&lt;C9,C9*PARAMETROS!F$8,B9*PARAMETROS!F$8)</f>
        <v>384.37743749999998</v>
      </c>
      <c r="E9" s="62">
        <v>35</v>
      </c>
      <c r="F9" s="73">
        <f t="shared" si="1"/>
        <v>1819.0520833333333</v>
      </c>
      <c r="G9" s="73">
        <f>IF(F9&gt;=PARAMETROS!F$11,PARAMETROS!F$11*PARAMETROS!F$8,F9*PARAMETROS!F$8)</f>
        <v>583.91571875</v>
      </c>
    </row>
    <row r="10" spans="1:12" s="9" customFormat="1" ht="15" customHeight="1" x14ac:dyDescent="0.2">
      <c r="A10" s="62">
        <v>34</v>
      </c>
      <c r="B10" s="104">
        <f t="shared" si="0"/>
        <v>1163.2249999999999</v>
      </c>
      <c r="C10" s="105">
        <f t="shared" si="2"/>
        <v>1052.0571428571427</v>
      </c>
      <c r="D10" s="104">
        <f>IF(B10&lt;C10,C10*PARAMETROS!F$8,B10*PARAMETROS!F$8)</f>
        <v>373.39522499999998</v>
      </c>
      <c r="E10" s="62">
        <v>34</v>
      </c>
      <c r="F10" s="73">
        <f t="shared" si="1"/>
        <v>1767.0791666666664</v>
      </c>
      <c r="G10" s="73">
        <f>IF(F10&gt;=PARAMETROS!F$11,PARAMETROS!F$11*PARAMETROS!F$8,F10*PARAMETROS!F$8)</f>
        <v>567.2324124999999</v>
      </c>
    </row>
    <row r="11" spans="1:12" s="9" customFormat="1" ht="15" customHeight="1" x14ac:dyDescent="0.2">
      <c r="A11" s="62">
        <v>33</v>
      </c>
      <c r="B11" s="104">
        <f t="shared" si="0"/>
        <v>1129.0125</v>
      </c>
      <c r="C11" s="105">
        <f t="shared" si="2"/>
        <v>1021.1142857142858</v>
      </c>
      <c r="D11" s="104">
        <f>IF(B11&lt;C11,C11*PARAMETROS!F$8,B11*PARAMETROS!F$8)</f>
        <v>362.41301250000004</v>
      </c>
      <c r="E11" s="62">
        <v>33</v>
      </c>
      <c r="F11" s="73">
        <f t="shared" si="1"/>
        <v>1715.10625</v>
      </c>
      <c r="G11" s="73">
        <f>IF(F11&gt;=PARAMETROS!F$11,PARAMETROS!F$11*PARAMETROS!F$8,F11*PARAMETROS!F$8)</f>
        <v>550.54910625000002</v>
      </c>
    </row>
    <row r="12" spans="1:12" s="9" customFormat="1" ht="15" customHeight="1" x14ac:dyDescent="0.2">
      <c r="A12" s="62">
        <v>32</v>
      </c>
      <c r="B12" s="104">
        <f t="shared" si="0"/>
        <v>1094.8</v>
      </c>
      <c r="C12" s="105">
        <f t="shared" si="2"/>
        <v>990.17142857142846</v>
      </c>
      <c r="D12" s="104">
        <f>IF(B12&lt;C12,C12*PARAMETROS!F$8,B12*PARAMETROS!F$8)</f>
        <v>351.43079999999998</v>
      </c>
      <c r="E12" s="62">
        <v>32</v>
      </c>
      <c r="F12" s="73">
        <f t="shared" si="1"/>
        <v>1663.1333333333332</v>
      </c>
      <c r="G12" s="73">
        <f>IF(F12&gt;=PARAMETROS!F$11,PARAMETROS!F$11*PARAMETROS!F$8,F12*PARAMETROS!F$8)</f>
        <v>533.86579999999992</v>
      </c>
    </row>
    <row r="13" spans="1:12" s="9" customFormat="1" ht="15" customHeight="1" x14ac:dyDescent="0.2">
      <c r="A13" s="62">
        <v>31</v>
      </c>
      <c r="B13" s="104">
        <f t="shared" si="0"/>
        <v>1060.5875000000001</v>
      </c>
      <c r="C13" s="105">
        <f t="shared" si="2"/>
        <v>959.2285714285714</v>
      </c>
      <c r="D13" s="104">
        <f>IF(B13&lt;C13,C13*PARAMETROS!F$8,B13*PARAMETROS!F$8)</f>
        <v>340.44858750000003</v>
      </c>
      <c r="E13" s="62">
        <v>31</v>
      </c>
      <c r="F13" s="73">
        <f t="shared" si="1"/>
        <v>1611.1604166666666</v>
      </c>
      <c r="G13" s="73">
        <f>IF(F13&gt;=PARAMETROS!F$11,PARAMETROS!F$11*PARAMETROS!F$8,F13*PARAMETROS!F$8)</f>
        <v>517.18249375000005</v>
      </c>
    </row>
    <row r="14" spans="1:12" s="9" customFormat="1" ht="15" customHeight="1" x14ac:dyDescent="0.2">
      <c r="A14" s="62">
        <v>30</v>
      </c>
      <c r="B14" s="104">
        <f t="shared" si="0"/>
        <v>1026.375</v>
      </c>
      <c r="C14" s="105">
        <f t="shared" si="2"/>
        <v>928.28571428571411</v>
      </c>
      <c r="D14" s="104">
        <f>IF(B14&lt;C14,C14*PARAMETROS!F$8,B14*PARAMETROS!F$8)</f>
        <v>329.46637500000003</v>
      </c>
      <c r="E14" s="62">
        <v>30</v>
      </c>
      <c r="F14" s="73">
        <f t="shared" si="1"/>
        <v>1559.1874999999998</v>
      </c>
      <c r="G14" s="73">
        <f>IF(F14&gt;=PARAMETROS!F$11,PARAMETROS!F$11*PARAMETROS!F$8,F14*PARAMETROS!F$8)</f>
        <v>500.49918749999995</v>
      </c>
    </row>
    <row r="15" spans="1:12" s="9" customFormat="1" ht="15" customHeight="1" x14ac:dyDescent="0.2">
      <c r="A15" s="62">
        <v>29</v>
      </c>
      <c r="B15" s="104">
        <f t="shared" si="0"/>
        <v>992.16250000000002</v>
      </c>
      <c r="C15" s="105">
        <f t="shared" si="2"/>
        <v>897.34285714285716</v>
      </c>
      <c r="D15" s="104">
        <f>IF(B15&lt;C15,C15*PARAMETROS!F$8,B15*PARAMETROS!F$8)</f>
        <v>318.48416250000002</v>
      </c>
      <c r="E15" s="62">
        <v>29</v>
      </c>
      <c r="F15" s="73">
        <f t="shared" si="1"/>
        <v>1507.2145833333332</v>
      </c>
      <c r="G15" s="73">
        <f>IF(F15&gt;=PARAMETROS!F$11,PARAMETROS!F$11*PARAMETROS!F$8,F15*PARAMETROS!F$8)</f>
        <v>483.81588124999996</v>
      </c>
    </row>
    <row r="16" spans="1:12" s="9" customFormat="1" ht="15" customHeight="1" x14ac:dyDescent="0.2">
      <c r="A16" s="62">
        <v>28</v>
      </c>
      <c r="B16" s="104">
        <f t="shared" si="0"/>
        <v>957.95</v>
      </c>
      <c r="C16" s="105">
        <f t="shared" si="2"/>
        <v>866.4</v>
      </c>
      <c r="D16" s="104">
        <f>IF(B16&lt;C16,C16*PARAMETROS!F$8,B16*PARAMETROS!F$8)</f>
        <v>307.50195000000002</v>
      </c>
      <c r="E16" s="62">
        <v>28</v>
      </c>
      <c r="F16" s="73">
        <f t="shared" si="1"/>
        <v>1455.2416666666666</v>
      </c>
      <c r="G16" s="73">
        <f>IF(F16&gt;=PARAMETROS!F$11,PARAMETROS!F$11*PARAMETROS!F$8,F16*PARAMETROS!F$8)</f>
        <v>467.13257499999997</v>
      </c>
    </row>
    <row r="17" spans="1:7" s="9" customFormat="1" ht="15" customHeight="1" x14ac:dyDescent="0.2">
      <c r="A17" s="62">
        <v>27</v>
      </c>
      <c r="B17" s="104">
        <f t="shared" si="0"/>
        <v>923.73749999999995</v>
      </c>
      <c r="C17" s="105">
        <f t="shared" si="2"/>
        <v>835.45714285714291</v>
      </c>
      <c r="D17" s="104">
        <f>IF(B17&lt;C17,C17*PARAMETROS!F$8,B17*PARAMETROS!F$8)</f>
        <v>296.51973750000002</v>
      </c>
      <c r="E17" s="62">
        <v>27</v>
      </c>
      <c r="F17" s="73">
        <f t="shared" si="1"/>
        <v>1403.2687499999997</v>
      </c>
      <c r="G17" s="73">
        <f>IF(F17&gt;=PARAMETROS!F$11,PARAMETROS!F$11*PARAMETROS!F$8,F17*PARAMETROS!F$8)</f>
        <v>450.44926874999993</v>
      </c>
    </row>
    <row r="18" spans="1:7" s="9" customFormat="1" ht="15" customHeight="1" x14ac:dyDescent="0.2">
      <c r="A18" s="62">
        <v>26</v>
      </c>
      <c r="B18" s="104">
        <f t="shared" si="0"/>
        <v>889.52499999999998</v>
      </c>
      <c r="C18" s="105">
        <f t="shared" si="2"/>
        <v>804.51428571428573</v>
      </c>
      <c r="D18" s="104">
        <f>IF(B18&lt;C18,C18*PARAMETROS!F$8,B18*PARAMETROS!F$8)</f>
        <v>285.53752500000002</v>
      </c>
      <c r="E18" s="62">
        <v>26</v>
      </c>
      <c r="F18" s="73">
        <f t="shared" si="1"/>
        <v>1351.2958333333331</v>
      </c>
      <c r="G18" s="73">
        <f>IF(F18&gt;=PARAMETROS!F$11,PARAMETROS!F$11*PARAMETROS!F$8,F18*PARAMETROS!F$8)</f>
        <v>433.76596249999994</v>
      </c>
    </row>
    <row r="19" spans="1:7" s="9" customFormat="1" ht="15" customHeight="1" x14ac:dyDescent="0.2">
      <c r="A19" s="62">
        <v>25</v>
      </c>
      <c r="B19" s="104">
        <f t="shared" si="0"/>
        <v>855.3125</v>
      </c>
      <c r="C19" s="105">
        <f t="shared" si="2"/>
        <v>773.57142857142867</v>
      </c>
      <c r="D19" s="104">
        <f>IF(B19&lt;C19,C19*PARAMETROS!F$8,B19*PARAMETROS!F$8)</f>
        <v>274.55531250000001</v>
      </c>
      <c r="E19" s="62">
        <v>25</v>
      </c>
      <c r="F19" s="73">
        <f t="shared" si="1"/>
        <v>1299.3229166666665</v>
      </c>
      <c r="G19" s="73">
        <f>IF(F19&gt;=PARAMETROS!F$11,PARAMETROS!F$11*PARAMETROS!F$8,F19*PARAMETROS!F$8)</f>
        <v>417.08265624999996</v>
      </c>
    </row>
    <row r="20" spans="1:7" s="9" customFormat="1" ht="15" customHeight="1" x14ac:dyDescent="0.2">
      <c r="A20" s="62">
        <v>24</v>
      </c>
      <c r="B20" s="104">
        <f t="shared" si="0"/>
        <v>821.1</v>
      </c>
      <c r="C20" s="105">
        <f t="shared" si="2"/>
        <v>742.62857142857138</v>
      </c>
      <c r="D20" s="104">
        <f>IF(B20&lt;C20,C20*PARAMETROS!F$8,B20*PARAMETROS!F$8)</f>
        <v>263.57310000000001</v>
      </c>
      <c r="E20" s="62">
        <v>24</v>
      </c>
      <c r="F20" s="73">
        <f t="shared" si="1"/>
        <v>1247.3499999999999</v>
      </c>
      <c r="G20" s="73">
        <f>IF(F20&gt;=PARAMETROS!F$11,PARAMETROS!F$11*PARAMETROS!F$8,F20*PARAMETROS!F$8)</f>
        <v>400.39934999999997</v>
      </c>
    </row>
    <row r="21" spans="1:7" s="9" customFormat="1" ht="15" customHeight="1" x14ac:dyDescent="0.2">
      <c r="A21" s="62">
        <v>23</v>
      </c>
      <c r="B21" s="104">
        <f t="shared" si="0"/>
        <v>786.88750000000005</v>
      </c>
      <c r="C21" s="105">
        <f t="shared" si="2"/>
        <v>711.6857142857142</v>
      </c>
      <c r="D21" s="104">
        <f>IF(B21&lt;C21,C21*PARAMETROS!F$8,B21*PARAMETROS!F$8)</f>
        <v>252.59088750000001</v>
      </c>
      <c r="E21" s="62">
        <v>23</v>
      </c>
      <c r="F21" s="73">
        <f t="shared" si="1"/>
        <v>1195.3770833333333</v>
      </c>
      <c r="G21" s="73">
        <f>IF(F21&gt;=PARAMETROS!F$11,PARAMETROS!F$11*PARAMETROS!F$8,F21*PARAMETROS!F$8)</f>
        <v>383.71604374999998</v>
      </c>
    </row>
    <row r="22" spans="1:7" s="9" customFormat="1" ht="15" customHeight="1" x14ac:dyDescent="0.2">
      <c r="A22" s="62">
        <v>22</v>
      </c>
      <c r="B22" s="104">
        <f t="shared" si="0"/>
        <v>752.67499999999995</v>
      </c>
      <c r="C22" s="105">
        <f t="shared" si="2"/>
        <v>680.74285714285702</v>
      </c>
      <c r="D22" s="104">
        <f>IF(B22&lt;C22,C22*PARAMETROS!F$8,B22*PARAMETROS!F$8)</f>
        <v>241.60867500000001</v>
      </c>
      <c r="E22" s="62">
        <v>22</v>
      </c>
      <c r="F22" s="73">
        <f t="shared" si="1"/>
        <v>1143.4041666666667</v>
      </c>
      <c r="G22" s="73">
        <f>IF(F22&gt;=PARAMETROS!F$11,PARAMETROS!F$11*PARAMETROS!F$8,F22*PARAMETROS!F$8)</f>
        <v>367.0327375</v>
      </c>
    </row>
    <row r="23" spans="1:7" s="9" customFormat="1" ht="15" customHeight="1" x14ac:dyDescent="0.2">
      <c r="A23" s="62">
        <v>21</v>
      </c>
      <c r="B23" s="104">
        <f t="shared" si="0"/>
        <v>718.46249999999998</v>
      </c>
      <c r="C23" s="105">
        <f t="shared" si="2"/>
        <v>649.79999999999995</v>
      </c>
      <c r="D23" s="104">
        <f>IF(B23&lt;C23,C23*PARAMETROS!F$8,B23*PARAMETROS!F$8)</f>
        <v>230.6264625</v>
      </c>
      <c r="E23" s="62">
        <v>21</v>
      </c>
      <c r="F23" s="73">
        <f t="shared" si="1"/>
        <v>1091.4312500000001</v>
      </c>
      <c r="G23" s="73">
        <f>IF(F23&gt;=PARAMETROS!F$11,PARAMETROS!F$11*PARAMETROS!F$8,F23*PARAMETROS!F$8)</f>
        <v>350.34943125000001</v>
      </c>
    </row>
    <row r="24" spans="1:7" s="9" customFormat="1" ht="15" customHeight="1" x14ac:dyDescent="0.2">
      <c r="A24" s="62">
        <v>20</v>
      </c>
      <c r="B24" s="104">
        <f t="shared" si="0"/>
        <v>684.25</v>
      </c>
      <c r="C24" s="105">
        <f t="shared" si="2"/>
        <v>618.85714285714289</v>
      </c>
      <c r="D24" s="104">
        <f>IF(B24&lt;C24,C24*PARAMETROS!F$8,B24*PARAMETROS!F$8)</f>
        <v>219.64425</v>
      </c>
      <c r="E24" s="62">
        <v>20</v>
      </c>
      <c r="F24" s="73">
        <f t="shared" si="1"/>
        <v>1039.4583333333333</v>
      </c>
      <c r="G24" s="73">
        <f>IF(F24&gt;=PARAMETROS!F$11,PARAMETROS!F$11*PARAMETROS!F$8,F24*PARAMETROS!F$8)</f>
        <v>333.66612499999997</v>
      </c>
    </row>
    <row r="25" spans="1:7" s="9" customFormat="1" ht="15" customHeight="1" x14ac:dyDescent="0.2">
      <c r="A25" s="62">
        <v>19</v>
      </c>
      <c r="B25" s="104">
        <f t="shared" si="0"/>
        <v>650.03750000000002</v>
      </c>
      <c r="C25" s="105">
        <f t="shared" si="2"/>
        <v>587.91428571428571</v>
      </c>
      <c r="D25" s="104">
        <f>IF(B25&lt;C25,C25*PARAMETROS!F$8,B25*PARAMETROS!F$8)</f>
        <v>208.66203750000003</v>
      </c>
      <c r="E25" s="62">
        <v>19</v>
      </c>
      <c r="F25" s="73">
        <f t="shared" si="1"/>
        <v>987.48541666666665</v>
      </c>
      <c r="G25" s="73">
        <f>IF(F25&gt;=PARAMETROS!F$11,PARAMETROS!F$11*PARAMETROS!F$8,F25*PARAMETROS!F$8)</f>
        <v>316.98281874999998</v>
      </c>
    </row>
    <row r="26" spans="1:7" s="9" customFormat="1" ht="15" customHeight="1" x14ac:dyDescent="0.2">
      <c r="A26" s="62">
        <v>18</v>
      </c>
      <c r="B26" s="104">
        <f t="shared" si="0"/>
        <v>615.82500000000005</v>
      </c>
      <c r="C26" s="105">
        <f t="shared" si="2"/>
        <v>556.97142857142865</v>
      </c>
      <c r="D26" s="104">
        <f>IF(B26&lt;C26,C26*PARAMETROS!F$8,B26*PARAMETROS!F$8)</f>
        <v>197.67982500000002</v>
      </c>
      <c r="E26" s="62">
        <v>18</v>
      </c>
      <c r="F26" s="73">
        <f t="shared" si="1"/>
        <v>935.51250000000005</v>
      </c>
      <c r="G26" s="73">
        <f>IF(F26&gt;=PARAMETROS!F$11,PARAMETROS!F$11*PARAMETROS!F$8,F26*PARAMETROS!F$8)</f>
        <v>300.29951250000005</v>
      </c>
    </row>
    <row r="27" spans="1:7" s="9" customFormat="1" ht="15" customHeight="1" x14ac:dyDescent="0.2">
      <c r="A27" s="62">
        <v>17</v>
      </c>
      <c r="B27" s="104">
        <f t="shared" si="0"/>
        <v>581.61249999999995</v>
      </c>
      <c r="C27" s="105">
        <f t="shared" si="2"/>
        <v>526.02857142857135</v>
      </c>
      <c r="D27" s="104">
        <f>IF(B27&lt;C27,C27*PARAMETROS!F$8,B27*PARAMETROS!F$8)</f>
        <v>186.69761249999999</v>
      </c>
      <c r="E27" s="62">
        <v>17</v>
      </c>
      <c r="F27" s="73">
        <f t="shared" si="1"/>
        <v>883.53958333333321</v>
      </c>
      <c r="G27" s="73">
        <f>IF(F27&gt;=PARAMETROS!F$11,PARAMETROS!F$11*PARAMETROS!F$8,F27*PARAMETROS!F$8)</f>
        <v>283.61620624999995</v>
      </c>
    </row>
    <row r="28" spans="1:7" s="9" customFormat="1" ht="15" customHeight="1" x14ac:dyDescent="0.2">
      <c r="A28" s="62">
        <v>16</v>
      </c>
      <c r="B28" s="104">
        <f t="shared" si="0"/>
        <v>547.4</v>
      </c>
      <c r="C28" s="105">
        <f t="shared" si="2"/>
        <v>495.08571428571423</v>
      </c>
      <c r="D28" s="104">
        <f>IF(B28&lt;C28,C28*PARAMETROS!F$8,B28*PARAMETROS!F$8)</f>
        <v>175.71539999999999</v>
      </c>
      <c r="E28" s="62">
        <v>16</v>
      </c>
      <c r="F28" s="73">
        <f t="shared" si="1"/>
        <v>831.56666666666661</v>
      </c>
      <c r="G28" s="73">
        <f>IF(F28&gt;=PARAMETROS!F$11,PARAMETROS!F$11*PARAMETROS!F$8,F28*PARAMETROS!F$8)</f>
        <v>266.93289999999996</v>
      </c>
    </row>
    <row r="29" spans="1:7" s="9" customFormat="1" ht="15" customHeight="1" x14ac:dyDescent="0.2">
      <c r="A29" s="62">
        <v>15</v>
      </c>
      <c r="B29" s="104">
        <f t="shared" si="0"/>
        <v>513.1875</v>
      </c>
      <c r="C29" s="105">
        <f t="shared" si="2"/>
        <v>464.14285714285705</v>
      </c>
      <c r="D29" s="104">
        <f>IF(B29&lt;C29,C29*PARAMETROS!F$8,B29*PARAMETROS!F$8)</f>
        <v>164.73318750000001</v>
      </c>
      <c r="E29" s="62">
        <v>15</v>
      </c>
      <c r="F29" s="73">
        <f t="shared" si="1"/>
        <v>779.59374999999989</v>
      </c>
      <c r="G29" s="73">
        <f>IF(F29&gt;=PARAMETROS!F$11,PARAMETROS!F$11*PARAMETROS!F$8,F29*PARAMETROS!F$8)</f>
        <v>250.24959374999997</v>
      </c>
    </row>
    <row r="30" spans="1:7" s="9" customFormat="1" ht="15" customHeight="1" x14ac:dyDescent="0.2">
      <c r="A30" s="62">
        <v>14</v>
      </c>
      <c r="B30" s="104">
        <f t="shared" si="0"/>
        <v>478.97500000000002</v>
      </c>
      <c r="C30" s="105">
        <f t="shared" si="2"/>
        <v>433.2</v>
      </c>
      <c r="D30" s="104">
        <f>IF(B30&lt;C30,C30*PARAMETROS!F$8,B30*PARAMETROS!F$8)</f>
        <v>153.75097500000001</v>
      </c>
      <c r="E30" s="62">
        <v>14</v>
      </c>
      <c r="F30" s="73">
        <f t="shared" si="1"/>
        <v>727.62083333333328</v>
      </c>
      <c r="G30" s="73">
        <f>IF(F30&gt;=PARAMETROS!F$11,PARAMETROS!F$11*PARAMETROS!F$8,F30*PARAMETROS!F$8)</f>
        <v>233.56628749999999</v>
      </c>
    </row>
    <row r="31" spans="1:7" s="9" customFormat="1" ht="15" customHeight="1" x14ac:dyDescent="0.2">
      <c r="A31" s="62">
        <v>13</v>
      </c>
      <c r="B31" s="104">
        <f t="shared" si="0"/>
        <v>444.76249999999999</v>
      </c>
      <c r="C31" s="105">
        <f t="shared" si="2"/>
        <v>402.25714285714287</v>
      </c>
      <c r="D31" s="104">
        <f>IF(B31&lt;C31,C31*PARAMETROS!F$8,B31*PARAMETROS!F$8)</f>
        <v>142.76876250000001</v>
      </c>
      <c r="E31" s="62">
        <v>13</v>
      </c>
      <c r="F31" s="73">
        <f t="shared" si="1"/>
        <v>675.64791666666656</v>
      </c>
      <c r="G31" s="73">
        <f>IF(F31&gt;=PARAMETROS!F$11,PARAMETROS!F$11*PARAMETROS!F$8,F31*PARAMETROS!F$8)</f>
        <v>216.88298124999997</v>
      </c>
    </row>
    <row r="32" spans="1:7" s="9" customFormat="1" ht="15" customHeight="1" x14ac:dyDescent="0.2">
      <c r="A32" s="62">
        <v>12</v>
      </c>
      <c r="B32" s="104">
        <f t="shared" si="0"/>
        <v>410.55</v>
      </c>
      <c r="C32" s="105">
        <f t="shared" si="2"/>
        <v>371.31428571428569</v>
      </c>
      <c r="D32" s="104">
        <f>IF(B32&lt;C32,C32*PARAMETROS!F$8,B32*PARAMETROS!F$8)</f>
        <v>131.78655000000001</v>
      </c>
      <c r="E32" s="62">
        <v>12</v>
      </c>
      <c r="F32" s="73">
        <f t="shared" si="1"/>
        <v>623.67499999999995</v>
      </c>
      <c r="G32" s="73">
        <f>IF(F32&gt;=PARAMETROS!F$11,PARAMETROS!F$11*PARAMETROS!F$8,F32*PARAMETROS!F$8)</f>
        <v>200.19967499999998</v>
      </c>
    </row>
    <row r="33" spans="1:7" s="9" customFormat="1" ht="15" customHeight="1" x14ac:dyDescent="0.2">
      <c r="A33" s="62">
        <v>11</v>
      </c>
      <c r="B33" s="104">
        <f t="shared" si="0"/>
        <v>376.33749999999998</v>
      </c>
      <c r="C33" s="105">
        <f t="shared" si="2"/>
        <v>340.37142857142851</v>
      </c>
      <c r="D33" s="104">
        <f>IF(B33&lt;C33,C33*PARAMETROS!F$8,B33*PARAMETROS!F$8)</f>
        <v>120.8043375</v>
      </c>
      <c r="E33" s="62">
        <v>11</v>
      </c>
      <c r="F33" s="73">
        <f t="shared" si="1"/>
        <v>571.70208333333335</v>
      </c>
      <c r="G33" s="73">
        <f>IF(F33&gt;=PARAMETROS!F$11,PARAMETROS!F$11*PARAMETROS!F$8,F33*PARAMETROS!F$8)</f>
        <v>183.51636875</v>
      </c>
    </row>
    <row r="34" spans="1:7" s="9" customFormat="1" ht="15" customHeight="1" x14ac:dyDescent="0.2">
      <c r="A34" s="62">
        <v>10</v>
      </c>
      <c r="B34" s="104">
        <f t="shared" si="0"/>
        <v>342.125</v>
      </c>
      <c r="C34" s="105">
        <f t="shared" si="2"/>
        <v>309.42857142857144</v>
      </c>
      <c r="D34" s="104">
        <f>IF(B34&lt;C34,C34*PARAMETROS!F$8,B34*PARAMETROS!F$8)</f>
        <v>109.822125</v>
      </c>
      <c r="E34" s="62">
        <v>10</v>
      </c>
      <c r="F34" s="73">
        <f t="shared" si="1"/>
        <v>519.72916666666663</v>
      </c>
      <c r="G34" s="73">
        <f>IF(F34&gt;=PARAMETROS!F$11,PARAMETROS!F$11*PARAMETROS!F$8,F34*PARAMETROS!F$8)</f>
        <v>166.83306249999998</v>
      </c>
    </row>
    <row r="35" spans="1:7" s="9" customFormat="1" ht="15" customHeight="1" x14ac:dyDescent="0.2">
      <c r="A35" s="62">
        <v>9</v>
      </c>
      <c r="B35" s="104">
        <f t="shared" si="0"/>
        <v>307.91250000000002</v>
      </c>
      <c r="C35" s="105">
        <f t="shared" si="2"/>
        <v>278.48571428571432</v>
      </c>
      <c r="D35" s="104">
        <f>IF(B35&lt;C35,C35*PARAMETROS!F$8,B35*PARAMETROS!F$8)</f>
        <v>98.839912500000011</v>
      </c>
      <c r="E35" s="62">
        <v>9</v>
      </c>
      <c r="F35" s="73">
        <f t="shared" si="1"/>
        <v>467.75625000000002</v>
      </c>
      <c r="G35" s="73">
        <f>IF(F35&gt;=PARAMETROS!F$11,PARAMETROS!F$11*PARAMETROS!F$8,F35*PARAMETROS!F$8)</f>
        <v>150.14975625000002</v>
      </c>
    </row>
    <row r="36" spans="1:7" s="9" customFormat="1" ht="15" customHeight="1" x14ac:dyDescent="0.2">
      <c r="A36" s="62">
        <v>8</v>
      </c>
      <c r="B36" s="104">
        <f t="shared" si="0"/>
        <v>273.7</v>
      </c>
      <c r="C36" s="105">
        <f t="shared" si="2"/>
        <v>247.54285714285712</v>
      </c>
      <c r="D36" s="104">
        <f>IF(B36&lt;C36,C36*PARAMETROS!F$8,B36*PARAMETROS!F$8)</f>
        <v>87.857699999999994</v>
      </c>
      <c r="E36" s="62">
        <v>8</v>
      </c>
      <c r="F36" s="73">
        <f t="shared" si="1"/>
        <v>415.7833333333333</v>
      </c>
      <c r="G36" s="73">
        <f>IF(F36&gt;=PARAMETROS!F$11,PARAMETROS!F$11*PARAMETROS!F$8,F36*PARAMETROS!F$8)</f>
        <v>133.46644999999998</v>
      </c>
    </row>
    <row r="37" spans="1:7" s="9" customFormat="1" ht="15" customHeight="1" x14ac:dyDescent="0.2">
      <c r="A37" s="62">
        <v>7</v>
      </c>
      <c r="B37" s="104">
        <f t="shared" si="0"/>
        <v>239.48750000000001</v>
      </c>
      <c r="C37" s="105">
        <f t="shared" si="2"/>
        <v>216.6</v>
      </c>
      <c r="D37" s="104">
        <f>IF(B37&lt;C37,C37*PARAMETROS!F$8,B37*PARAMETROS!F$8)</f>
        <v>76.875487500000006</v>
      </c>
      <c r="E37" s="62">
        <v>7</v>
      </c>
      <c r="F37" s="73">
        <f t="shared" si="1"/>
        <v>363.81041666666664</v>
      </c>
      <c r="G37" s="73">
        <f>IF(F37&gt;=PARAMETROS!F$11,PARAMETROS!F$11*PARAMETROS!F$8,F37*PARAMETROS!F$8)</f>
        <v>116.78314374999999</v>
      </c>
    </row>
    <row r="38" spans="1:7" s="9" customFormat="1" ht="15" customHeight="1" x14ac:dyDescent="0.2">
      <c r="A38" s="62">
        <v>6</v>
      </c>
      <c r="B38" s="104">
        <f t="shared" si="0"/>
        <v>205.27500000000001</v>
      </c>
      <c r="C38" s="105">
        <f t="shared" si="2"/>
        <v>185.65714285714284</v>
      </c>
      <c r="D38" s="104">
        <f>IF(B38&lt;C38,C38*PARAMETROS!F$8,B38*PARAMETROS!F$8)</f>
        <v>65.893275000000003</v>
      </c>
      <c r="E38" s="62">
        <v>6</v>
      </c>
      <c r="F38" s="73">
        <f t="shared" si="1"/>
        <v>311.83749999999998</v>
      </c>
      <c r="G38" s="73">
        <f>IF(F38&gt;=PARAMETROS!F$11,PARAMETROS!F$11*PARAMETROS!F$8,F38*PARAMETROS!F$8)</f>
        <v>100.09983749999999</v>
      </c>
    </row>
    <row r="39" spans="1:7" s="9" customFormat="1" ht="15" customHeight="1" x14ac:dyDescent="0.2">
      <c r="A39" s="62">
        <v>5</v>
      </c>
      <c r="B39" s="104">
        <f t="shared" si="0"/>
        <v>171.0625</v>
      </c>
      <c r="C39" s="105">
        <f t="shared" si="2"/>
        <v>154.71428571428572</v>
      </c>
      <c r="D39" s="104">
        <f>IF(B39&lt;C39,C39*PARAMETROS!F$8,B39*PARAMETROS!F$8)</f>
        <v>54.9110625</v>
      </c>
      <c r="E39" s="62">
        <v>5</v>
      </c>
      <c r="F39" s="73">
        <f t="shared" si="1"/>
        <v>259.86458333333331</v>
      </c>
      <c r="G39" s="73">
        <f>IF(F39&gt;=PARAMETROS!F$11,PARAMETROS!F$11*PARAMETROS!F$8,F39*PARAMETROS!F$8)</f>
        <v>83.416531249999991</v>
      </c>
    </row>
    <row r="40" spans="1:7" s="9" customFormat="1" ht="15" customHeight="1" x14ac:dyDescent="0.2">
      <c r="A40" s="62">
        <v>4</v>
      </c>
      <c r="B40" s="104">
        <f t="shared" si="0"/>
        <v>136.85</v>
      </c>
      <c r="C40" s="105">
        <f t="shared" si="2"/>
        <v>123.77142857142856</v>
      </c>
      <c r="D40" s="104">
        <f>IF(B40&lt;C40,C40*PARAMETROS!F$8,B40*PARAMETROS!F$8)</f>
        <v>43.928849999999997</v>
      </c>
      <c r="E40" s="62">
        <v>4</v>
      </c>
      <c r="F40" s="73">
        <f t="shared" si="1"/>
        <v>207.89166666666665</v>
      </c>
      <c r="G40" s="73">
        <f>IF(F40&gt;=PARAMETROS!F$11,PARAMETROS!F$11*PARAMETROS!F$8,F40*PARAMETROS!F$8)</f>
        <v>66.73322499999999</v>
      </c>
    </row>
    <row r="41" spans="1:7" s="9" customFormat="1" ht="15" customHeight="1" x14ac:dyDescent="0.2">
      <c r="A41" s="62">
        <v>3</v>
      </c>
      <c r="B41" s="104">
        <f t="shared" si="0"/>
        <v>102.6375</v>
      </c>
      <c r="C41" s="105">
        <f t="shared" si="2"/>
        <v>92.828571428571422</v>
      </c>
      <c r="D41" s="104">
        <f>IF(B41&lt;C41,C41*PARAMETROS!F$8,B41*PARAMETROS!F$8)</f>
        <v>32.946637500000001</v>
      </c>
      <c r="E41" s="62">
        <v>3</v>
      </c>
      <c r="F41" s="73">
        <f t="shared" si="1"/>
        <v>155.91874999999999</v>
      </c>
      <c r="G41" s="73">
        <f>IF(F41&gt;=PARAMETROS!F$11,PARAMETROS!F$11*PARAMETROS!F$8,F41*PARAMETROS!F$8)</f>
        <v>50.049918749999996</v>
      </c>
    </row>
    <row r="42" spans="1:7" s="9" customFormat="1" ht="15" customHeight="1" x14ac:dyDescent="0.2">
      <c r="A42" s="62">
        <v>2</v>
      </c>
      <c r="B42" s="104">
        <f t="shared" si="0"/>
        <v>68.424999999999997</v>
      </c>
      <c r="C42" s="105">
        <f t="shared" si="2"/>
        <v>61.885714285714279</v>
      </c>
      <c r="D42" s="104">
        <f>IF(B42&lt;C42,C42*PARAMETROS!F$8,B42*PARAMETROS!F$8)</f>
        <v>21.964424999999999</v>
      </c>
      <c r="E42" s="62">
        <v>2</v>
      </c>
      <c r="F42" s="73">
        <f t="shared" si="1"/>
        <v>103.94583333333333</v>
      </c>
      <c r="G42" s="73">
        <f>IF(F42&gt;=PARAMETROS!F$11,PARAMETROS!F$11*PARAMETROS!F$8,F42*PARAMETROS!F$8)</f>
        <v>33.366612499999995</v>
      </c>
    </row>
    <row r="43" spans="1:7" s="9" customFormat="1" ht="15" customHeight="1" x14ac:dyDescent="0.2">
      <c r="A43" s="63">
        <v>1</v>
      </c>
      <c r="B43" s="106">
        <f t="shared" si="0"/>
        <v>34.212499999999999</v>
      </c>
      <c r="C43" s="107">
        <f t="shared" si="2"/>
        <v>30.94285714285714</v>
      </c>
      <c r="D43" s="106">
        <f>IF(B43&lt;C43,C43*PARAMETROS!F$8,B43*PARAMETROS!F$8)</f>
        <v>10.982212499999999</v>
      </c>
      <c r="E43" s="63">
        <v>1</v>
      </c>
      <c r="F43" s="74">
        <f t="shared" si="1"/>
        <v>51.972916666666663</v>
      </c>
      <c r="G43" s="74">
        <f>IF(F43&gt;=PARAMETROS!F$11,PARAMETROS!F$11*PARAMETROS!F$8,F43*PARAMETROS!F$8)</f>
        <v>16.683306249999998</v>
      </c>
    </row>
    <row r="46" spans="1:7" ht="26.25" hidden="1" thickBot="1" x14ac:dyDescent="0.25">
      <c r="B46" s="149" t="s">
        <v>16</v>
      </c>
      <c r="C46" s="150">
        <v>7.22</v>
      </c>
      <c r="E46" s="148"/>
    </row>
  </sheetData>
  <sheetProtection algorithmName="SHA-512" hashValue="0uMaAdkDqGpyOYSzQ3FStERkhCy+GJVJjQt2t48Rx6Az4LUauKVr0Ng3iVTcSKiuCHyPJMQuI8e8aJmqh4iPxA==" saltValue="r/8u4sn+e0yaRLfYTbR5Vw==" spinCount="100000" sheet="1" objects="1" scenarios="1"/>
  <mergeCells count="3">
    <mergeCell ref="A1:G1"/>
    <mergeCell ref="B2:D2"/>
    <mergeCell ref="F2:G2"/>
  </mergeCells>
  <pageMargins left="0.94488188976377963" right="0.94488188976377963" top="0" bottom="0.39370078740157483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Normal="100" workbookViewId="0">
      <selection activeCell="K6" sqref="K6"/>
    </sheetView>
  </sheetViews>
  <sheetFormatPr baseColWidth="10" defaultColWidth="11.5703125" defaultRowHeight="14.25" x14ac:dyDescent="0.2"/>
  <cols>
    <col min="1" max="1" width="18.42578125" style="4" customWidth="1"/>
    <col min="2" max="2" width="24.85546875" style="98" customWidth="1"/>
    <col min="3" max="3" width="16.7109375" style="99" hidden="1" customWidth="1"/>
    <col min="4" max="4" width="18.42578125" style="98" customWidth="1"/>
    <col min="5" max="5" width="18.42578125" style="5" customWidth="1"/>
    <col min="6" max="6" width="24.85546875" style="98" customWidth="1"/>
    <col min="7" max="7" width="18.42578125" style="98" customWidth="1"/>
    <col min="8" max="8" width="11.5703125" style="5"/>
    <col min="9" max="9" width="13.28515625" style="7" customWidth="1"/>
    <col min="10" max="16384" width="11.5703125" style="5"/>
  </cols>
  <sheetData>
    <row r="1" spans="1:12" s="9" customFormat="1" ht="65.25" customHeight="1" x14ac:dyDescent="0.2">
      <c r="A1" s="159" t="s">
        <v>58</v>
      </c>
      <c r="B1" s="160"/>
      <c r="C1" s="160"/>
      <c r="D1" s="160"/>
      <c r="E1" s="160"/>
      <c r="F1" s="160"/>
      <c r="G1" s="160"/>
      <c r="K1" s="20"/>
    </row>
    <row r="2" spans="1:12" s="56" customFormat="1" ht="24.75" customHeight="1" x14ac:dyDescent="0.2">
      <c r="A2" s="71"/>
      <c r="B2" s="165" t="s">
        <v>54</v>
      </c>
      <c r="C2" s="165"/>
      <c r="D2" s="166"/>
      <c r="E2" s="69"/>
      <c r="F2" s="165" t="s">
        <v>55</v>
      </c>
      <c r="G2" s="166"/>
    </row>
    <row r="3" spans="1:12" s="33" customFormat="1" ht="38.25" x14ac:dyDescent="0.2">
      <c r="A3" s="70" t="s">
        <v>52</v>
      </c>
      <c r="B3" s="95" t="s">
        <v>53</v>
      </c>
      <c r="C3" s="96" t="s">
        <v>17</v>
      </c>
      <c r="D3" s="97" t="s">
        <v>56</v>
      </c>
      <c r="E3" s="64" t="s">
        <v>52</v>
      </c>
      <c r="F3" s="95" t="s">
        <v>53</v>
      </c>
      <c r="G3" s="97" t="s">
        <v>57</v>
      </c>
      <c r="I3" s="17"/>
      <c r="J3" s="17"/>
      <c r="K3" s="9"/>
      <c r="L3" s="9"/>
    </row>
    <row r="4" spans="1:12" ht="15" customHeight="1" x14ac:dyDescent="0.2">
      <c r="A4" s="61">
        <v>40</v>
      </c>
      <c r="B4" s="108">
        <f>PARAMETROS!B5</f>
        <v>1478.5277777777776</v>
      </c>
      <c r="C4" s="109"/>
      <c r="D4" s="108">
        <f>IF(B4&lt;=PARAMETROS!F$12,PARAMETROS!F$12*PARAMETROS!F$7,B4*PARAMETROS!F$7)</f>
        <v>474.60741666666661</v>
      </c>
      <c r="E4" s="61">
        <v>40</v>
      </c>
      <c r="F4" s="108">
        <f>PARAMETROS!C5</f>
        <v>1922.086111111111</v>
      </c>
      <c r="G4" s="108">
        <f>PRODUCT(F4,PARAMETROS!F$7)</f>
        <v>616.98964166666667</v>
      </c>
      <c r="I4" s="5"/>
    </row>
    <row r="5" spans="1:12" ht="15" customHeight="1" x14ac:dyDescent="0.2">
      <c r="A5" s="62">
        <v>39</v>
      </c>
      <c r="B5" s="110">
        <f>PRODUCT(B$4,A5)/A$4</f>
        <v>1441.5645833333333</v>
      </c>
      <c r="C5" s="111">
        <f>(A5/7*30)*$C$46</f>
        <v>1206.7714285714285</v>
      </c>
      <c r="D5" s="110">
        <f>IF(B5&lt;C5,C5*PARAMETROS!F$8,B5*PARAMETROS!F$8)</f>
        <v>462.74223124999997</v>
      </c>
      <c r="E5" s="62">
        <v>39</v>
      </c>
      <c r="F5" s="110">
        <f>PRODUCT(F$4,E5)/E$4</f>
        <v>1874.033958333333</v>
      </c>
      <c r="G5" s="110">
        <f>PRODUCT(F5,PARAMETROS!F$8)</f>
        <v>601.56490062499995</v>
      </c>
      <c r="I5" s="5"/>
    </row>
    <row r="6" spans="1:12" ht="15" customHeight="1" x14ac:dyDescent="0.2">
      <c r="A6" s="62">
        <v>38</v>
      </c>
      <c r="B6" s="110">
        <f t="shared" ref="B6:B43" si="0">PRODUCT(B$4,A6)/A$4</f>
        <v>1404.6013888888888</v>
      </c>
      <c r="C6" s="111">
        <f t="shared" ref="C6:C43" si="1">(A6/7*30)*$C$46</f>
        <v>1175.8285714285714</v>
      </c>
      <c r="D6" s="110">
        <f>IF(B6&lt;C6,C6*PARAMETROS!F$8,B6*PARAMETROS!F$8)</f>
        <v>450.87704583333328</v>
      </c>
      <c r="E6" s="62">
        <v>38</v>
      </c>
      <c r="F6" s="110">
        <f t="shared" ref="F6:F43" si="2">PRODUCT(F$4,E6)/E$4</f>
        <v>1825.9818055555556</v>
      </c>
      <c r="G6" s="110">
        <f>PRODUCT(F6,PARAMETROS!F$8)</f>
        <v>586.14015958333334</v>
      </c>
      <c r="I6" s="5"/>
    </row>
    <row r="7" spans="1:12" ht="15" customHeight="1" x14ac:dyDescent="0.2">
      <c r="A7" s="62">
        <v>37</v>
      </c>
      <c r="B7" s="110">
        <f t="shared" si="0"/>
        <v>1367.6381944444443</v>
      </c>
      <c r="C7" s="111">
        <f t="shared" si="1"/>
        <v>1144.8857142857141</v>
      </c>
      <c r="D7" s="110">
        <f>IF(B7&lt;C7,C7*PARAMETROS!F$8,B7*PARAMETROS!F$8)</f>
        <v>439.01186041666659</v>
      </c>
      <c r="E7" s="62">
        <v>37</v>
      </c>
      <c r="F7" s="110">
        <f t="shared" si="2"/>
        <v>1777.9296527777776</v>
      </c>
      <c r="G7" s="110">
        <f>PRODUCT(F7,PARAMETROS!F$8)</f>
        <v>570.71541854166662</v>
      </c>
      <c r="I7" s="5"/>
    </row>
    <row r="8" spans="1:12" ht="15" customHeight="1" x14ac:dyDescent="0.2">
      <c r="A8" s="62">
        <v>36</v>
      </c>
      <c r="B8" s="110">
        <f t="shared" si="0"/>
        <v>1330.6749999999997</v>
      </c>
      <c r="C8" s="111">
        <f t="shared" si="1"/>
        <v>1113.9428571428573</v>
      </c>
      <c r="D8" s="110">
        <f>IF(B8&lt;C8,C8*PARAMETROS!F$8,B8*PARAMETROS!F$8)</f>
        <v>427.1466749999999</v>
      </c>
      <c r="E8" s="62">
        <v>36</v>
      </c>
      <c r="F8" s="110">
        <f t="shared" si="2"/>
        <v>1729.8774999999998</v>
      </c>
      <c r="G8" s="110">
        <f>PRODUCT(F8,PARAMETROS!F$8)</f>
        <v>555.2906774999999</v>
      </c>
      <c r="I8" s="5"/>
    </row>
    <row r="9" spans="1:12" ht="15" customHeight="1" x14ac:dyDescent="0.2">
      <c r="A9" s="62">
        <v>35</v>
      </c>
      <c r="B9" s="110">
        <f t="shared" si="0"/>
        <v>1293.7118055555554</v>
      </c>
      <c r="C9" s="111">
        <f t="shared" si="1"/>
        <v>1083</v>
      </c>
      <c r="D9" s="110">
        <f>IF(B9&lt;C9,C9*PARAMETROS!F$8,B9*PARAMETROS!F$8)</f>
        <v>415.28148958333333</v>
      </c>
      <c r="E9" s="62">
        <v>35</v>
      </c>
      <c r="F9" s="110">
        <f t="shared" si="2"/>
        <v>1681.8253472222223</v>
      </c>
      <c r="G9" s="110">
        <f>PRODUCT(F9,PARAMETROS!F$8)</f>
        <v>539.86593645833341</v>
      </c>
      <c r="I9" s="5"/>
    </row>
    <row r="10" spans="1:12" ht="15" customHeight="1" x14ac:dyDescent="0.2">
      <c r="A10" s="62">
        <v>34</v>
      </c>
      <c r="B10" s="110">
        <f t="shared" si="0"/>
        <v>1256.7486111111109</v>
      </c>
      <c r="C10" s="111">
        <f t="shared" si="1"/>
        <v>1052.0571428571427</v>
      </c>
      <c r="D10" s="110">
        <f>IF(B10&lt;C10,C10*PARAMETROS!F$8,B10*PARAMETROS!F$8)</f>
        <v>403.41630416666663</v>
      </c>
      <c r="E10" s="62">
        <v>34</v>
      </c>
      <c r="F10" s="110">
        <f t="shared" si="2"/>
        <v>1633.7731944444445</v>
      </c>
      <c r="G10" s="110">
        <f>PRODUCT(F10,PARAMETROS!F$8)</f>
        <v>524.44119541666669</v>
      </c>
      <c r="I10" s="5"/>
    </row>
    <row r="11" spans="1:12" ht="15" customHeight="1" x14ac:dyDescent="0.2">
      <c r="A11" s="62">
        <v>33</v>
      </c>
      <c r="B11" s="110">
        <f t="shared" si="0"/>
        <v>1219.7854166666666</v>
      </c>
      <c r="C11" s="111">
        <f t="shared" si="1"/>
        <v>1021.1142857142858</v>
      </c>
      <c r="D11" s="110">
        <f>IF(B11&lt;C11,C11*PARAMETROS!F$8,B11*PARAMETROS!F$8)</f>
        <v>391.55111875</v>
      </c>
      <c r="E11" s="62">
        <v>33</v>
      </c>
      <c r="F11" s="110">
        <f t="shared" si="2"/>
        <v>1585.7210416666665</v>
      </c>
      <c r="G11" s="110">
        <f>PRODUCT(F11,PARAMETROS!F$8)</f>
        <v>509.01645437499997</v>
      </c>
      <c r="I11" s="5"/>
    </row>
    <row r="12" spans="1:12" ht="15" customHeight="1" x14ac:dyDescent="0.2">
      <c r="A12" s="62">
        <v>32</v>
      </c>
      <c r="B12" s="110">
        <f t="shared" si="0"/>
        <v>1182.8222222222221</v>
      </c>
      <c r="C12" s="111">
        <f t="shared" si="1"/>
        <v>990.17142857142846</v>
      </c>
      <c r="D12" s="110">
        <f>IF(B12&lt;C12,C12*PARAMETROS!F$8,B12*PARAMETROS!F$8)</f>
        <v>379.68593333333331</v>
      </c>
      <c r="E12" s="62">
        <v>32</v>
      </c>
      <c r="F12" s="110">
        <f t="shared" si="2"/>
        <v>1537.6688888888889</v>
      </c>
      <c r="G12" s="110">
        <f>PRODUCT(F12,PARAMETROS!F$8)</f>
        <v>493.59171333333336</v>
      </c>
      <c r="I12" s="5"/>
    </row>
    <row r="13" spans="1:12" ht="15" customHeight="1" x14ac:dyDescent="0.2">
      <c r="A13" s="62">
        <v>31</v>
      </c>
      <c r="B13" s="110">
        <f t="shared" si="0"/>
        <v>1145.8590277777776</v>
      </c>
      <c r="C13" s="111">
        <f t="shared" si="1"/>
        <v>959.2285714285714</v>
      </c>
      <c r="D13" s="110">
        <f>IF(B13&lt;C13,C13*PARAMETROS!F$8,B13*PARAMETROS!F$8)</f>
        <v>367.82074791666662</v>
      </c>
      <c r="E13" s="62">
        <v>31</v>
      </c>
      <c r="F13" s="110">
        <f t="shared" si="2"/>
        <v>1489.6167361111111</v>
      </c>
      <c r="G13" s="110">
        <f>PRODUCT(F13,PARAMETROS!F$8)</f>
        <v>478.1669722916667</v>
      </c>
      <c r="I13" s="5"/>
    </row>
    <row r="14" spans="1:12" ht="15" customHeight="1" x14ac:dyDescent="0.2">
      <c r="A14" s="62">
        <v>30</v>
      </c>
      <c r="B14" s="110">
        <f t="shared" si="0"/>
        <v>1108.8958333333333</v>
      </c>
      <c r="C14" s="111">
        <f t="shared" si="1"/>
        <v>928.28571428571411</v>
      </c>
      <c r="D14" s="110">
        <f>IF(B14&lt;C14,C14*PARAMETROS!F$8,B14*PARAMETROS!F$8)</f>
        <v>355.95556249999998</v>
      </c>
      <c r="E14" s="62">
        <v>30</v>
      </c>
      <c r="F14" s="110">
        <f t="shared" si="2"/>
        <v>1441.5645833333333</v>
      </c>
      <c r="G14" s="110">
        <f>PRODUCT(F14,PARAMETROS!F$8)</f>
        <v>462.74223124999997</v>
      </c>
      <c r="I14" s="5"/>
    </row>
    <row r="15" spans="1:12" ht="15" customHeight="1" x14ac:dyDescent="0.2">
      <c r="A15" s="62">
        <v>29</v>
      </c>
      <c r="B15" s="110">
        <f t="shared" si="0"/>
        <v>1071.9326388888887</v>
      </c>
      <c r="C15" s="111">
        <f t="shared" si="1"/>
        <v>897.34285714285716</v>
      </c>
      <c r="D15" s="110">
        <f>IF(B15&lt;C15,C15*PARAMETROS!F$8,B15*PARAMETROS!F$8)</f>
        <v>344.09037708333329</v>
      </c>
      <c r="E15" s="62">
        <v>29</v>
      </c>
      <c r="F15" s="110">
        <f t="shared" si="2"/>
        <v>1393.5124305555555</v>
      </c>
      <c r="G15" s="110">
        <f>PRODUCT(F15,PARAMETROS!F$8)</f>
        <v>447.31749020833331</v>
      </c>
      <c r="I15" s="5"/>
    </row>
    <row r="16" spans="1:12" ht="15" customHeight="1" x14ac:dyDescent="0.2">
      <c r="A16" s="62">
        <v>28</v>
      </c>
      <c r="B16" s="110">
        <f t="shared" si="0"/>
        <v>1034.9694444444444</v>
      </c>
      <c r="C16" s="111">
        <f t="shared" si="1"/>
        <v>866.4</v>
      </c>
      <c r="D16" s="110">
        <f>IF(B16&lt;C16,C16*PARAMETROS!F$8,B16*PARAMETROS!F$8)</f>
        <v>332.22519166666666</v>
      </c>
      <c r="E16" s="62">
        <v>28</v>
      </c>
      <c r="F16" s="110">
        <f t="shared" si="2"/>
        <v>1345.4602777777777</v>
      </c>
      <c r="G16" s="110">
        <f>PRODUCT(F16,PARAMETROS!F$8)</f>
        <v>431.89274916666665</v>
      </c>
      <c r="I16" s="5"/>
    </row>
    <row r="17" spans="1:9" ht="15" customHeight="1" x14ac:dyDescent="0.2">
      <c r="A17" s="62">
        <v>27</v>
      </c>
      <c r="B17" s="110">
        <f t="shared" si="0"/>
        <v>998.0062499999998</v>
      </c>
      <c r="C17" s="111">
        <f t="shared" si="1"/>
        <v>835.45714285714291</v>
      </c>
      <c r="D17" s="110">
        <f>IF(B17&lt;C17,C17*PARAMETROS!F$8,B17*PARAMETROS!F$8)</f>
        <v>320.36000624999997</v>
      </c>
      <c r="E17" s="62">
        <v>27</v>
      </c>
      <c r="F17" s="110">
        <f t="shared" si="2"/>
        <v>1297.4081249999999</v>
      </c>
      <c r="G17" s="110">
        <f>PRODUCT(F17,PARAMETROS!F$8)</f>
        <v>416.46800812499998</v>
      </c>
      <c r="I17" s="5"/>
    </row>
    <row r="18" spans="1:9" ht="15" customHeight="1" x14ac:dyDescent="0.2">
      <c r="A18" s="62">
        <v>26</v>
      </c>
      <c r="B18" s="110">
        <f t="shared" si="0"/>
        <v>961.0430555555555</v>
      </c>
      <c r="C18" s="111">
        <f t="shared" si="1"/>
        <v>804.51428571428573</v>
      </c>
      <c r="D18" s="110">
        <f>IF(B18&lt;C18,C18*PARAMETROS!F$8,B18*PARAMETROS!F$8)</f>
        <v>308.49482083333334</v>
      </c>
      <c r="E18" s="62">
        <v>26</v>
      </c>
      <c r="F18" s="110">
        <f t="shared" si="2"/>
        <v>1249.3559722222221</v>
      </c>
      <c r="G18" s="110">
        <f>PRODUCT(F18,PARAMETROS!F$8)</f>
        <v>401.04326708333332</v>
      </c>
      <c r="I18" s="5"/>
    </row>
    <row r="19" spans="1:9" ht="15" customHeight="1" x14ac:dyDescent="0.2">
      <c r="A19" s="62">
        <v>25</v>
      </c>
      <c r="B19" s="110">
        <f t="shared" si="0"/>
        <v>924.07986111111097</v>
      </c>
      <c r="C19" s="111">
        <f t="shared" si="1"/>
        <v>773.57142857142867</v>
      </c>
      <c r="D19" s="110">
        <f>IF(B19&lt;C19,C19*PARAMETROS!F$8,B19*PARAMETROS!F$8)</f>
        <v>296.62963541666664</v>
      </c>
      <c r="E19" s="62">
        <v>25</v>
      </c>
      <c r="F19" s="110">
        <f t="shared" si="2"/>
        <v>1201.3038194444443</v>
      </c>
      <c r="G19" s="110">
        <f>PRODUCT(F19,PARAMETROS!F$8)</f>
        <v>385.61852604166666</v>
      </c>
      <c r="I19" s="5"/>
    </row>
    <row r="20" spans="1:9" ht="15" customHeight="1" x14ac:dyDescent="0.2">
      <c r="A20" s="62">
        <v>24</v>
      </c>
      <c r="B20" s="110">
        <f t="shared" si="0"/>
        <v>887.11666666666656</v>
      </c>
      <c r="C20" s="111">
        <f t="shared" si="1"/>
        <v>742.62857142857138</v>
      </c>
      <c r="D20" s="110">
        <f>IF(B20&lt;C20,C20*PARAMETROS!F$8,B20*PARAMETROS!F$8)</f>
        <v>284.76444999999995</v>
      </c>
      <c r="E20" s="62">
        <v>24</v>
      </c>
      <c r="F20" s="110">
        <f t="shared" si="2"/>
        <v>1153.2516666666666</v>
      </c>
      <c r="G20" s="110">
        <f>PRODUCT(F20,PARAMETROS!F$8)</f>
        <v>370.19378499999999</v>
      </c>
      <c r="I20" s="5"/>
    </row>
    <row r="21" spans="1:9" ht="15" customHeight="1" x14ac:dyDescent="0.2">
      <c r="A21" s="62">
        <v>23</v>
      </c>
      <c r="B21" s="110">
        <f t="shared" si="0"/>
        <v>850.15347222222204</v>
      </c>
      <c r="C21" s="111">
        <f t="shared" si="1"/>
        <v>711.6857142857142</v>
      </c>
      <c r="D21" s="110">
        <f>IF(B21&lt;C21,C21*PARAMETROS!F$8,B21*PARAMETROS!F$8)</f>
        <v>272.89926458333326</v>
      </c>
      <c r="E21" s="62">
        <v>23</v>
      </c>
      <c r="F21" s="110">
        <f t="shared" si="2"/>
        <v>1105.1995138888888</v>
      </c>
      <c r="G21" s="110">
        <f>PRODUCT(F21,PARAMETROS!F$8)</f>
        <v>354.76904395833333</v>
      </c>
      <c r="I21" s="5"/>
    </row>
    <row r="22" spans="1:9" ht="15" customHeight="1" x14ac:dyDescent="0.2">
      <c r="A22" s="62">
        <v>22</v>
      </c>
      <c r="B22" s="110">
        <f t="shared" si="0"/>
        <v>813.19027777777762</v>
      </c>
      <c r="C22" s="111">
        <f t="shared" si="1"/>
        <v>680.74285714285702</v>
      </c>
      <c r="D22" s="110">
        <f>IF(B22&lt;C22,C22*PARAMETROS!F$8,B22*PARAMETROS!F$8)</f>
        <v>261.03407916666663</v>
      </c>
      <c r="E22" s="62">
        <v>22</v>
      </c>
      <c r="F22" s="110">
        <f t="shared" si="2"/>
        <v>1057.147361111111</v>
      </c>
      <c r="G22" s="110">
        <f>PRODUCT(F22,PARAMETROS!F$8)</f>
        <v>339.34430291666661</v>
      </c>
      <c r="I22" s="5"/>
    </row>
    <row r="23" spans="1:9" ht="15" customHeight="1" x14ac:dyDescent="0.2">
      <c r="A23" s="62">
        <v>21</v>
      </c>
      <c r="B23" s="110">
        <f t="shared" si="0"/>
        <v>776.22708333333321</v>
      </c>
      <c r="C23" s="111">
        <f t="shared" si="1"/>
        <v>649.79999999999995</v>
      </c>
      <c r="D23" s="110">
        <f>IF(B23&lt;C23,C23*PARAMETROS!F$8,B23*PARAMETROS!F$8)</f>
        <v>249.16889374999997</v>
      </c>
      <c r="E23" s="62">
        <v>21</v>
      </c>
      <c r="F23" s="110">
        <f t="shared" si="2"/>
        <v>1009.0952083333334</v>
      </c>
      <c r="G23" s="110">
        <f>PRODUCT(F23,PARAMETROS!F$8)</f>
        <v>323.91956187500006</v>
      </c>
      <c r="I23" s="5"/>
    </row>
    <row r="24" spans="1:9" ht="15" customHeight="1" x14ac:dyDescent="0.2">
      <c r="A24" s="62">
        <v>20</v>
      </c>
      <c r="B24" s="110">
        <f t="shared" si="0"/>
        <v>739.2638888888888</v>
      </c>
      <c r="C24" s="111">
        <f t="shared" si="1"/>
        <v>618.85714285714289</v>
      </c>
      <c r="D24" s="110">
        <f>IF(B24&lt;C24,C24*PARAMETROS!F$8,B24*PARAMETROS!F$8)</f>
        <v>237.3037083333333</v>
      </c>
      <c r="E24" s="62">
        <v>20</v>
      </c>
      <c r="F24" s="110">
        <f t="shared" si="2"/>
        <v>961.0430555555555</v>
      </c>
      <c r="G24" s="110">
        <f>PRODUCT(F24,PARAMETROS!F$8)</f>
        <v>308.49482083333334</v>
      </c>
      <c r="I24" s="5"/>
    </row>
    <row r="25" spans="1:9" ht="15" customHeight="1" x14ac:dyDescent="0.2">
      <c r="A25" s="62">
        <v>19</v>
      </c>
      <c r="B25" s="110">
        <f t="shared" si="0"/>
        <v>702.30069444444439</v>
      </c>
      <c r="C25" s="111">
        <f t="shared" si="1"/>
        <v>587.91428571428571</v>
      </c>
      <c r="D25" s="110">
        <f>IF(B25&lt;C25,C25*PARAMETROS!F$8,B25*PARAMETROS!F$8)</f>
        <v>225.43852291666664</v>
      </c>
      <c r="E25" s="62">
        <v>19</v>
      </c>
      <c r="F25" s="110">
        <f t="shared" si="2"/>
        <v>912.99090277777782</v>
      </c>
      <c r="G25" s="110">
        <f>PRODUCT(F25,PARAMETROS!F$8)</f>
        <v>293.07007979166667</v>
      </c>
      <c r="I25" s="5"/>
    </row>
    <row r="26" spans="1:9" ht="15" customHeight="1" x14ac:dyDescent="0.2">
      <c r="A26" s="62">
        <v>18</v>
      </c>
      <c r="B26" s="110">
        <f t="shared" si="0"/>
        <v>665.33749999999986</v>
      </c>
      <c r="C26" s="111">
        <f t="shared" si="1"/>
        <v>556.97142857142865</v>
      </c>
      <c r="D26" s="110">
        <f>IF(B26&lt;C26,C26*PARAMETROS!F$8,B26*PARAMETROS!F$8)</f>
        <v>213.57333749999995</v>
      </c>
      <c r="E26" s="62">
        <v>18</v>
      </c>
      <c r="F26" s="110">
        <f t="shared" si="2"/>
        <v>864.93874999999991</v>
      </c>
      <c r="G26" s="110">
        <f>PRODUCT(F26,PARAMETROS!F$8)</f>
        <v>277.64533874999995</v>
      </c>
      <c r="I26" s="5"/>
    </row>
    <row r="27" spans="1:9" ht="15" customHeight="1" x14ac:dyDescent="0.2">
      <c r="A27" s="62">
        <v>17</v>
      </c>
      <c r="B27" s="110">
        <f t="shared" si="0"/>
        <v>628.37430555555545</v>
      </c>
      <c r="C27" s="111">
        <f t="shared" si="1"/>
        <v>526.02857142857135</v>
      </c>
      <c r="D27" s="110">
        <f>IF(B27&lt;C27,C27*PARAMETROS!F$8,B27*PARAMETROS!F$8)</f>
        <v>201.70815208333332</v>
      </c>
      <c r="E27" s="62">
        <v>17</v>
      </c>
      <c r="F27" s="110">
        <f t="shared" si="2"/>
        <v>816.88659722222224</v>
      </c>
      <c r="G27" s="110">
        <f>PRODUCT(F27,PARAMETROS!F$8)</f>
        <v>262.22059770833334</v>
      </c>
      <c r="I27" s="5"/>
    </row>
    <row r="28" spans="1:9" ht="15" customHeight="1" x14ac:dyDescent="0.2">
      <c r="A28" s="62">
        <v>16</v>
      </c>
      <c r="B28" s="110">
        <f t="shared" si="0"/>
        <v>591.41111111111104</v>
      </c>
      <c r="C28" s="111">
        <f t="shared" si="1"/>
        <v>495.08571428571423</v>
      </c>
      <c r="D28" s="110">
        <f>IF(B28&lt;C28,C28*PARAMETROS!F$8,B28*PARAMETROS!F$8)</f>
        <v>189.84296666666665</v>
      </c>
      <c r="E28" s="62">
        <v>16</v>
      </c>
      <c r="F28" s="110">
        <f t="shared" si="2"/>
        <v>768.83444444444444</v>
      </c>
      <c r="G28" s="110">
        <f>PRODUCT(F28,PARAMETROS!F$8)</f>
        <v>246.79585666666668</v>
      </c>
      <c r="I28" s="5"/>
    </row>
    <row r="29" spans="1:9" ht="15" customHeight="1" x14ac:dyDescent="0.2">
      <c r="A29" s="62">
        <v>15</v>
      </c>
      <c r="B29" s="110">
        <f t="shared" si="0"/>
        <v>554.44791666666663</v>
      </c>
      <c r="C29" s="111">
        <f t="shared" si="1"/>
        <v>464.14285714285705</v>
      </c>
      <c r="D29" s="110">
        <f>IF(B29&lt;C29,C29*PARAMETROS!F$8,B29*PARAMETROS!F$8)</f>
        <v>177.97778124999999</v>
      </c>
      <c r="E29" s="62">
        <v>15</v>
      </c>
      <c r="F29" s="110">
        <f t="shared" si="2"/>
        <v>720.78229166666665</v>
      </c>
      <c r="G29" s="110">
        <f>PRODUCT(F29,PARAMETROS!F$8)</f>
        <v>231.37111562499999</v>
      </c>
      <c r="I29" s="5"/>
    </row>
    <row r="30" spans="1:9" ht="15" customHeight="1" x14ac:dyDescent="0.2">
      <c r="A30" s="62">
        <v>14</v>
      </c>
      <c r="B30" s="110">
        <f t="shared" si="0"/>
        <v>517.48472222222222</v>
      </c>
      <c r="C30" s="111">
        <f t="shared" si="1"/>
        <v>433.2</v>
      </c>
      <c r="D30" s="110">
        <f>IF(B30&lt;C30,C30*PARAMETROS!F$8,B30*PARAMETROS!F$8)</f>
        <v>166.11259583333333</v>
      </c>
      <c r="E30" s="62">
        <v>14</v>
      </c>
      <c r="F30" s="110">
        <f t="shared" si="2"/>
        <v>672.73013888888886</v>
      </c>
      <c r="G30" s="110">
        <f>PRODUCT(F30,PARAMETROS!F$8)</f>
        <v>215.94637458333332</v>
      </c>
      <c r="I30" s="5"/>
    </row>
    <row r="31" spans="1:9" ht="15" customHeight="1" x14ac:dyDescent="0.2">
      <c r="A31" s="62">
        <v>13</v>
      </c>
      <c r="B31" s="110">
        <f t="shared" si="0"/>
        <v>480.52152777777775</v>
      </c>
      <c r="C31" s="111">
        <f t="shared" si="1"/>
        <v>402.25714285714287</v>
      </c>
      <c r="D31" s="110">
        <f>IF(B31&lt;C31,C31*PARAMETROS!F$8,B31*PARAMETROS!F$8)</f>
        <v>154.24741041666667</v>
      </c>
      <c r="E31" s="62">
        <v>13</v>
      </c>
      <c r="F31" s="110">
        <f t="shared" si="2"/>
        <v>624.67798611111107</v>
      </c>
      <c r="G31" s="110">
        <f>PRODUCT(F31,PARAMETROS!F$8)</f>
        <v>200.52163354166666</v>
      </c>
      <c r="I31" s="5"/>
    </row>
    <row r="32" spans="1:9" ht="15" customHeight="1" x14ac:dyDescent="0.2">
      <c r="A32" s="62">
        <v>12</v>
      </c>
      <c r="B32" s="110">
        <f t="shared" si="0"/>
        <v>443.55833333333328</v>
      </c>
      <c r="C32" s="111">
        <f t="shared" si="1"/>
        <v>371.31428571428569</v>
      </c>
      <c r="D32" s="110">
        <f>IF(B32&lt;C32,C32*PARAMETROS!F$8,B32*PARAMETROS!F$8)</f>
        <v>142.38222499999998</v>
      </c>
      <c r="E32" s="62">
        <v>12</v>
      </c>
      <c r="F32" s="110">
        <f t="shared" si="2"/>
        <v>576.62583333333328</v>
      </c>
      <c r="G32" s="110">
        <f>PRODUCT(F32,PARAMETROS!F$8)</f>
        <v>185.0968925</v>
      </c>
      <c r="I32" s="5"/>
    </row>
    <row r="33" spans="1:9" ht="15" customHeight="1" x14ac:dyDescent="0.2">
      <c r="A33" s="62">
        <v>11</v>
      </c>
      <c r="B33" s="110">
        <f t="shared" si="0"/>
        <v>406.59513888888881</v>
      </c>
      <c r="C33" s="111">
        <f t="shared" si="1"/>
        <v>340.37142857142851</v>
      </c>
      <c r="D33" s="110">
        <f>IF(B33&lt;C33,C33*PARAMETROS!F$8,B33*PARAMETROS!F$8)</f>
        <v>130.51703958333331</v>
      </c>
      <c r="E33" s="62">
        <v>11</v>
      </c>
      <c r="F33" s="110">
        <f t="shared" si="2"/>
        <v>528.57368055555548</v>
      </c>
      <c r="G33" s="110">
        <f>PRODUCT(F33,PARAMETROS!F$8)</f>
        <v>169.6721514583333</v>
      </c>
      <c r="I33" s="5"/>
    </row>
    <row r="34" spans="1:9" ht="15" customHeight="1" x14ac:dyDescent="0.2">
      <c r="A34" s="62">
        <v>10</v>
      </c>
      <c r="B34" s="110">
        <f t="shared" si="0"/>
        <v>369.6319444444444</v>
      </c>
      <c r="C34" s="111">
        <f t="shared" si="1"/>
        <v>309.42857142857144</v>
      </c>
      <c r="D34" s="110">
        <f>IF(B34&lt;C34,C34*PARAMETROS!F$8,B34*PARAMETROS!F$8)</f>
        <v>118.65185416666665</v>
      </c>
      <c r="E34" s="62">
        <v>10</v>
      </c>
      <c r="F34" s="110">
        <f t="shared" si="2"/>
        <v>480.52152777777775</v>
      </c>
      <c r="G34" s="110">
        <f>PRODUCT(F34,PARAMETROS!F$8)</f>
        <v>154.24741041666667</v>
      </c>
      <c r="I34" s="5"/>
    </row>
    <row r="35" spans="1:9" ht="15" customHeight="1" x14ac:dyDescent="0.2">
      <c r="A35" s="62">
        <v>9</v>
      </c>
      <c r="B35" s="110">
        <f t="shared" si="0"/>
        <v>332.66874999999993</v>
      </c>
      <c r="C35" s="111">
        <f t="shared" si="1"/>
        <v>278.48571428571432</v>
      </c>
      <c r="D35" s="110">
        <f>IF(B35&lt;C35,C35*PARAMETROS!F$8,B35*PARAMETROS!F$8)</f>
        <v>106.78666874999998</v>
      </c>
      <c r="E35" s="62">
        <v>9</v>
      </c>
      <c r="F35" s="110">
        <f t="shared" si="2"/>
        <v>432.46937499999996</v>
      </c>
      <c r="G35" s="110">
        <f>PRODUCT(F35,PARAMETROS!F$8)</f>
        <v>138.82266937499998</v>
      </c>
      <c r="I35" s="5"/>
    </row>
    <row r="36" spans="1:9" ht="15" customHeight="1" x14ac:dyDescent="0.2">
      <c r="A36" s="62">
        <v>8</v>
      </c>
      <c r="B36" s="110">
        <f t="shared" si="0"/>
        <v>295.70555555555552</v>
      </c>
      <c r="C36" s="111">
        <f t="shared" si="1"/>
        <v>247.54285714285712</v>
      </c>
      <c r="D36" s="110">
        <f>IF(B36&lt;C36,C36*PARAMETROS!F$8,B36*PARAMETROS!F$8)</f>
        <v>94.921483333333327</v>
      </c>
      <c r="E36" s="62">
        <v>8</v>
      </c>
      <c r="F36" s="110">
        <f t="shared" si="2"/>
        <v>384.41722222222222</v>
      </c>
      <c r="G36" s="110">
        <f>PRODUCT(F36,PARAMETROS!F$8)</f>
        <v>123.39792833333334</v>
      </c>
      <c r="I36" s="5"/>
    </row>
    <row r="37" spans="1:9" ht="15" customHeight="1" x14ac:dyDescent="0.2">
      <c r="A37" s="62">
        <v>7</v>
      </c>
      <c r="B37" s="110">
        <f t="shared" si="0"/>
        <v>258.74236111111111</v>
      </c>
      <c r="C37" s="111">
        <f t="shared" si="1"/>
        <v>216.6</v>
      </c>
      <c r="D37" s="110">
        <f>IF(B37&lt;C37,C37*PARAMETROS!F$8,B37*PARAMETROS!F$8)</f>
        <v>83.056297916666665</v>
      </c>
      <c r="E37" s="62">
        <v>7</v>
      </c>
      <c r="F37" s="110">
        <f t="shared" si="2"/>
        <v>336.36506944444443</v>
      </c>
      <c r="G37" s="110">
        <f>PRODUCT(F37,PARAMETROS!F$8)</f>
        <v>107.97318729166666</v>
      </c>
      <c r="I37" s="5"/>
    </row>
    <row r="38" spans="1:9" ht="15" customHeight="1" x14ac:dyDescent="0.2">
      <c r="A38" s="62">
        <v>6</v>
      </c>
      <c r="B38" s="110">
        <f t="shared" si="0"/>
        <v>221.77916666666664</v>
      </c>
      <c r="C38" s="111">
        <f t="shared" si="1"/>
        <v>185.65714285714284</v>
      </c>
      <c r="D38" s="110">
        <f>IF(B38&lt;C38,C38*PARAMETROS!F$8,B38*PARAMETROS!F$8)</f>
        <v>71.191112499999988</v>
      </c>
      <c r="E38" s="62">
        <v>6</v>
      </c>
      <c r="F38" s="110">
        <f t="shared" si="2"/>
        <v>288.31291666666664</v>
      </c>
      <c r="G38" s="110">
        <f>PRODUCT(F38,PARAMETROS!F$8)</f>
        <v>92.548446249999998</v>
      </c>
      <c r="I38" s="5"/>
    </row>
    <row r="39" spans="1:9" ht="15" customHeight="1" x14ac:dyDescent="0.2">
      <c r="A39" s="62">
        <v>5</v>
      </c>
      <c r="B39" s="110">
        <f t="shared" si="0"/>
        <v>184.8159722222222</v>
      </c>
      <c r="C39" s="111">
        <f t="shared" si="1"/>
        <v>154.71428571428572</v>
      </c>
      <c r="D39" s="110">
        <f>IF(B39&lt;C39,C39*PARAMETROS!F$8,B39*PARAMETROS!F$8)</f>
        <v>59.325927083333326</v>
      </c>
      <c r="E39" s="62">
        <v>5</v>
      </c>
      <c r="F39" s="110">
        <f t="shared" si="2"/>
        <v>240.26076388888887</v>
      </c>
      <c r="G39" s="110">
        <f>PRODUCT(F39,PARAMETROS!F$8)</f>
        <v>77.123705208333334</v>
      </c>
      <c r="I39" s="5"/>
    </row>
    <row r="40" spans="1:9" ht="15" customHeight="1" x14ac:dyDescent="0.2">
      <c r="A40" s="62">
        <v>4</v>
      </c>
      <c r="B40" s="110">
        <f t="shared" si="0"/>
        <v>147.85277777777776</v>
      </c>
      <c r="C40" s="111">
        <f t="shared" si="1"/>
        <v>123.77142857142856</v>
      </c>
      <c r="D40" s="110">
        <f>IF(B40&lt;C40,C40*PARAMETROS!F$8,B40*PARAMETROS!F$8)</f>
        <v>47.460741666666664</v>
      </c>
      <c r="E40" s="62">
        <v>4</v>
      </c>
      <c r="F40" s="110">
        <f t="shared" si="2"/>
        <v>192.20861111111111</v>
      </c>
      <c r="G40" s="110">
        <f>PRODUCT(F40,PARAMETROS!F$8)</f>
        <v>61.69896416666667</v>
      </c>
      <c r="I40" s="5"/>
    </row>
    <row r="41" spans="1:9" ht="15" customHeight="1" x14ac:dyDescent="0.2">
      <c r="A41" s="62">
        <v>3</v>
      </c>
      <c r="B41" s="110">
        <f t="shared" si="0"/>
        <v>110.88958333333332</v>
      </c>
      <c r="C41" s="111">
        <f t="shared" si="1"/>
        <v>92.828571428571422</v>
      </c>
      <c r="D41" s="110">
        <f>IF(B41&lt;C41,C41*PARAMETROS!F$8,B41*PARAMETROS!F$8)</f>
        <v>35.595556249999994</v>
      </c>
      <c r="E41" s="62">
        <v>3</v>
      </c>
      <c r="F41" s="110">
        <f t="shared" si="2"/>
        <v>144.15645833333332</v>
      </c>
      <c r="G41" s="110">
        <f>PRODUCT(F41,PARAMETROS!F$8)</f>
        <v>46.274223124999999</v>
      </c>
      <c r="I41" s="5"/>
    </row>
    <row r="42" spans="1:9" ht="15" customHeight="1" x14ac:dyDescent="0.2">
      <c r="A42" s="62">
        <v>2</v>
      </c>
      <c r="B42" s="110">
        <f t="shared" si="0"/>
        <v>73.92638888888888</v>
      </c>
      <c r="C42" s="111">
        <f t="shared" si="1"/>
        <v>61.885714285714279</v>
      </c>
      <c r="D42" s="110">
        <f>IF(B42&lt;C42,C42*PARAMETROS!F$8,B42*PARAMETROS!F$8)</f>
        <v>23.730370833333332</v>
      </c>
      <c r="E42" s="62">
        <v>2</v>
      </c>
      <c r="F42" s="110">
        <f t="shared" si="2"/>
        <v>96.104305555555555</v>
      </c>
      <c r="G42" s="110">
        <f>PRODUCT(F42,PARAMETROS!F$8)</f>
        <v>30.849482083333335</v>
      </c>
      <c r="I42" s="5"/>
    </row>
    <row r="43" spans="1:9" ht="15" customHeight="1" x14ac:dyDescent="0.2">
      <c r="A43" s="63">
        <v>1</v>
      </c>
      <c r="B43" s="112">
        <f t="shared" si="0"/>
        <v>36.96319444444444</v>
      </c>
      <c r="C43" s="113">
        <f t="shared" si="1"/>
        <v>30.94285714285714</v>
      </c>
      <c r="D43" s="112">
        <f>IF(B43&lt;C43,C43*PARAMETROS!F$8,B43*PARAMETROS!F$8)</f>
        <v>11.865185416666666</v>
      </c>
      <c r="E43" s="63">
        <v>1</v>
      </c>
      <c r="F43" s="112">
        <f t="shared" si="2"/>
        <v>48.052152777777778</v>
      </c>
      <c r="G43" s="112">
        <f>PRODUCT(F43,PARAMETROS!F$8)</f>
        <v>15.424741041666667</v>
      </c>
      <c r="I43" s="5"/>
    </row>
    <row r="46" spans="1:9" s="9" customFormat="1" ht="26.25" hidden="1" thickBot="1" x14ac:dyDescent="0.25">
      <c r="A46" s="49"/>
      <c r="B46" s="151" t="s">
        <v>16</v>
      </c>
      <c r="C46" s="152">
        <v>7.22</v>
      </c>
      <c r="D46" s="153"/>
      <c r="E46" s="18"/>
      <c r="F46" s="153"/>
      <c r="G46" s="153"/>
      <c r="I46" s="20"/>
    </row>
  </sheetData>
  <sheetProtection algorithmName="SHA-512" hashValue="DCheaSHTOyM/VV3b8wiTfhJKoEzSnTWqDcpNfX+IrQRQTD3CQuo7JZozT4mjMQ7JaY+5Uq4BBjGV8UdpDsaNcw==" saltValue="rJHjVnlGSa1SOqYHcZYRQg==" spinCount="100000" sheet="1" objects="1" scenarios="1"/>
  <mergeCells count="3">
    <mergeCell ref="A1:G1"/>
    <mergeCell ref="B2:D2"/>
    <mergeCell ref="F2:G2"/>
  </mergeCells>
  <pageMargins left="0.94488188976377963" right="0.94488188976377963" top="0" bottom="0.39370078740157483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28" zoomScaleNormal="100" workbookViewId="0">
      <selection activeCell="A46" sqref="A46:XFD46"/>
    </sheetView>
  </sheetViews>
  <sheetFormatPr baseColWidth="10" defaultColWidth="11.5703125" defaultRowHeight="14.25" x14ac:dyDescent="0.2"/>
  <cols>
    <col min="1" max="1" width="18.42578125" style="4" customWidth="1"/>
    <col min="2" max="2" width="24.85546875" style="4" customWidth="1"/>
    <col min="3" max="3" width="16.7109375" style="6" hidden="1" customWidth="1"/>
    <col min="4" max="4" width="18.42578125" style="4" customWidth="1"/>
    <col min="5" max="5" width="18.42578125" style="5" customWidth="1"/>
    <col min="6" max="6" width="24.85546875" style="4" customWidth="1"/>
    <col min="7" max="7" width="18.42578125" style="4" customWidth="1"/>
    <col min="8" max="8" width="11.5703125" style="5"/>
    <col min="9" max="9" width="13.85546875" style="7" customWidth="1"/>
    <col min="10" max="16384" width="11.5703125" style="5"/>
  </cols>
  <sheetData>
    <row r="1" spans="1:12" s="9" customFormat="1" ht="65.25" customHeight="1" x14ac:dyDescent="0.2">
      <c r="A1" s="159" t="s">
        <v>58</v>
      </c>
      <c r="B1" s="160"/>
      <c r="C1" s="160"/>
      <c r="D1" s="160"/>
      <c r="E1" s="160"/>
      <c r="F1" s="160"/>
      <c r="G1" s="160"/>
      <c r="K1" s="20"/>
    </row>
    <row r="2" spans="1:12" s="56" customFormat="1" ht="24.75" customHeight="1" x14ac:dyDescent="0.2">
      <c r="A2" s="71"/>
      <c r="B2" s="165" t="s">
        <v>54</v>
      </c>
      <c r="C2" s="165"/>
      <c r="D2" s="166"/>
      <c r="E2" s="69"/>
      <c r="F2" s="165" t="s">
        <v>55</v>
      </c>
      <c r="G2" s="166"/>
    </row>
    <row r="3" spans="1:12" s="33" customFormat="1" ht="38.25" x14ac:dyDescent="0.2">
      <c r="A3" s="70" t="s">
        <v>52</v>
      </c>
      <c r="B3" s="95" t="s">
        <v>53</v>
      </c>
      <c r="C3" s="96" t="s">
        <v>17</v>
      </c>
      <c r="D3" s="97" t="s">
        <v>56</v>
      </c>
      <c r="E3" s="64" t="s">
        <v>52</v>
      </c>
      <c r="F3" s="95" t="s">
        <v>53</v>
      </c>
      <c r="G3" s="97" t="s">
        <v>57</v>
      </c>
      <c r="I3" s="17"/>
      <c r="J3" s="17"/>
      <c r="K3" s="9"/>
      <c r="L3" s="9"/>
    </row>
    <row r="4" spans="1:12" ht="15" customHeight="1" x14ac:dyDescent="0.2">
      <c r="A4" s="61">
        <v>40</v>
      </c>
      <c r="B4" s="108">
        <f>PARAMETROS!B6</f>
        <v>1391.5555555555557</v>
      </c>
      <c r="C4" s="109"/>
      <c r="D4" s="108">
        <f>IF(B4&lt;=PARAMETROS!F$12,PARAMETROS!F$12*PARAMETROS!F$7,B4*PARAMETROS!F$7)</f>
        <v>446.68933333333337</v>
      </c>
      <c r="E4" s="61">
        <v>40</v>
      </c>
      <c r="F4" s="108">
        <f>PARAMETROS!C6</f>
        <v>1809.0222222222224</v>
      </c>
      <c r="G4" s="108">
        <f>PRODUCT(F4,PARAMETROS!F$7)</f>
        <v>580.69613333333336</v>
      </c>
      <c r="I4" s="5"/>
    </row>
    <row r="5" spans="1:12" ht="15" customHeight="1" x14ac:dyDescent="0.2">
      <c r="A5" s="62">
        <v>39</v>
      </c>
      <c r="B5" s="110">
        <f>PRODUCT(B$4,A5)/A$4</f>
        <v>1356.7666666666669</v>
      </c>
      <c r="C5" s="111">
        <f>(A5/7*30)*$C$46</f>
        <v>1206.7714285714285</v>
      </c>
      <c r="D5" s="110">
        <f>IF(B5&lt;C5,C5*PARAMETROS!F$8,B5*PARAMETROS!F$8)</f>
        <v>435.52210000000008</v>
      </c>
      <c r="E5" s="62">
        <v>39</v>
      </c>
      <c r="F5" s="110">
        <f>PRODUCT(F$4,E5)/E$4</f>
        <v>1763.7966666666666</v>
      </c>
      <c r="G5" s="110">
        <f>PRODUCT(F5,PARAMETROS!F$8)</f>
        <v>566.17872999999997</v>
      </c>
      <c r="I5" s="5"/>
    </row>
    <row r="6" spans="1:12" ht="15" customHeight="1" x14ac:dyDescent="0.2">
      <c r="A6" s="62">
        <v>38</v>
      </c>
      <c r="B6" s="110">
        <f t="shared" ref="B6:B43" si="0">PRODUCT(B$4,A6)/A$4</f>
        <v>1321.9777777777779</v>
      </c>
      <c r="C6" s="111">
        <f t="shared" ref="C6:C43" si="1">(A6/7*30)*$C$46</f>
        <v>1175.8285714285714</v>
      </c>
      <c r="D6" s="110">
        <f>IF(B6&lt;C6,C6*PARAMETROS!F$8,B6*PARAMETROS!F$8)</f>
        <v>424.35486666666668</v>
      </c>
      <c r="E6" s="62">
        <v>38</v>
      </c>
      <c r="F6" s="110">
        <f t="shared" ref="F6:F43" si="2">PRODUCT(F$4,E6)/E$4</f>
        <v>1718.5711111111111</v>
      </c>
      <c r="G6" s="110">
        <f>PRODUCT(F6,PARAMETROS!F$8)</f>
        <v>551.6613266666667</v>
      </c>
      <c r="I6" s="5"/>
    </row>
    <row r="7" spans="1:12" ht="15" customHeight="1" x14ac:dyDescent="0.2">
      <c r="A7" s="62">
        <v>37</v>
      </c>
      <c r="B7" s="110">
        <f t="shared" si="0"/>
        <v>1287.1888888888891</v>
      </c>
      <c r="C7" s="111">
        <f t="shared" si="1"/>
        <v>1144.8857142857141</v>
      </c>
      <c r="D7" s="110">
        <f>IF(B7&lt;C7,C7*PARAMETROS!F$8,B7*PARAMETROS!F$8)</f>
        <v>413.18763333333339</v>
      </c>
      <c r="E7" s="62">
        <v>37</v>
      </c>
      <c r="F7" s="110">
        <f t="shared" si="2"/>
        <v>1673.3455555555556</v>
      </c>
      <c r="G7" s="110">
        <f>PRODUCT(F7,PARAMETROS!F$8)</f>
        <v>537.14392333333342</v>
      </c>
      <c r="I7" s="5"/>
    </row>
    <row r="8" spans="1:12" ht="15" customHeight="1" x14ac:dyDescent="0.2">
      <c r="A8" s="62">
        <v>36</v>
      </c>
      <c r="B8" s="110">
        <f t="shared" si="0"/>
        <v>1252.4000000000001</v>
      </c>
      <c r="C8" s="111">
        <f t="shared" si="1"/>
        <v>1113.9428571428573</v>
      </c>
      <c r="D8" s="110">
        <f>IF(B8&lt;C8,C8*PARAMETROS!F$8,B8*PARAMETROS!F$8)</f>
        <v>402.02040000000005</v>
      </c>
      <c r="E8" s="62">
        <v>36</v>
      </c>
      <c r="F8" s="110">
        <f t="shared" si="2"/>
        <v>1628.1200000000001</v>
      </c>
      <c r="G8" s="110">
        <f>PRODUCT(F8,PARAMETROS!F$8)</f>
        <v>522.62652000000003</v>
      </c>
      <c r="I8" s="5"/>
    </row>
    <row r="9" spans="1:12" ht="15" customHeight="1" x14ac:dyDescent="0.2">
      <c r="A9" s="62">
        <v>35</v>
      </c>
      <c r="B9" s="110">
        <f t="shared" si="0"/>
        <v>1217.6111111111111</v>
      </c>
      <c r="C9" s="111">
        <f t="shared" si="1"/>
        <v>1083</v>
      </c>
      <c r="D9" s="110">
        <f>IF(B9&lt;C9,C9*PARAMETROS!F$8,B9*PARAMETROS!F$8)</f>
        <v>390.85316666666665</v>
      </c>
      <c r="E9" s="62">
        <v>35</v>
      </c>
      <c r="F9" s="110">
        <f t="shared" si="2"/>
        <v>1582.8944444444446</v>
      </c>
      <c r="G9" s="110">
        <f>PRODUCT(F9,PARAMETROS!F$8)</f>
        <v>508.10911666666675</v>
      </c>
      <c r="I9" s="5"/>
    </row>
    <row r="10" spans="1:12" ht="15" customHeight="1" x14ac:dyDescent="0.2">
      <c r="A10" s="62">
        <v>34</v>
      </c>
      <c r="B10" s="110">
        <f t="shared" si="0"/>
        <v>1182.8222222222223</v>
      </c>
      <c r="C10" s="111">
        <f t="shared" si="1"/>
        <v>1052.0571428571427</v>
      </c>
      <c r="D10" s="110">
        <f>IF(B10&lt;C10,C10*PARAMETROS!F$8,B10*PARAMETROS!F$8)</f>
        <v>379.68593333333337</v>
      </c>
      <c r="E10" s="62">
        <v>34</v>
      </c>
      <c r="F10" s="110">
        <f t="shared" si="2"/>
        <v>1537.6688888888889</v>
      </c>
      <c r="G10" s="110">
        <f>PRODUCT(F10,PARAMETROS!F$8)</f>
        <v>493.59171333333336</v>
      </c>
      <c r="I10" s="5"/>
    </row>
    <row r="11" spans="1:12" ht="15" customHeight="1" x14ac:dyDescent="0.2">
      <c r="A11" s="62">
        <v>33</v>
      </c>
      <c r="B11" s="110">
        <f t="shared" si="0"/>
        <v>1148.0333333333333</v>
      </c>
      <c r="C11" s="111">
        <f t="shared" si="1"/>
        <v>1021.1142857142858</v>
      </c>
      <c r="D11" s="110">
        <f>IF(B11&lt;C11,C11*PARAMETROS!F$8,B11*PARAMETROS!F$8)</f>
        <v>368.51870000000002</v>
      </c>
      <c r="E11" s="62">
        <v>33</v>
      </c>
      <c r="F11" s="110">
        <f t="shared" si="2"/>
        <v>1492.4433333333334</v>
      </c>
      <c r="G11" s="110">
        <f>PRODUCT(F11,PARAMETROS!F$8)</f>
        <v>479.07431000000003</v>
      </c>
      <c r="I11" s="5"/>
    </row>
    <row r="12" spans="1:12" ht="15" customHeight="1" x14ac:dyDescent="0.2">
      <c r="A12" s="62">
        <v>32</v>
      </c>
      <c r="B12" s="110">
        <f t="shared" si="0"/>
        <v>1113.2444444444445</v>
      </c>
      <c r="C12" s="111">
        <f t="shared" si="1"/>
        <v>990.17142857142846</v>
      </c>
      <c r="D12" s="110">
        <f>IF(B12&lt;C12,C12*PARAMETROS!F$8,B12*PARAMETROS!F$8)</f>
        <v>357.35146666666668</v>
      </c>
      <c r="E12" s="62">
        <v>32</v>
      </c>
      <c r="F12" s="110">
        <f t="shared" si="2"/>
        <v>1447.2177777777779</v>
      </c>
      <c r="G12" s="110">
        <f>PRODUCT(F12,PARAMETROS!F$8)</f>
        <v>464.55690666666669</v>
      </c>
      <c r="I12" s="5"/>
    </row>
    <row r="13" spans="1:12" ht="15" customHeight="1" x14ac:dyDescent="0.2">
      <c r="A13" s="62">
        <v>31</v>
      </c>
      <c r="B13" s="110">
        <f t="shared" si="0"/>
        <v>1078.4555555555557</v>
      </c>
      <c r="C13" s="111">
        <f t="shared" si="1"/>
        <v>959.2285714285714</v>
      </c>
      <c r="D13" s="110">
        <f>IF(B13&lt;C13,C13*PARAMETROS!F$8,B13*PARAMETROS!F$8)</f>
        <v>346.1842333333334</v>
      </c>
      <c r="E13" s="62">
        <v>31</v>
      </c>
      <c r="F13" s="110">
        <f t="shared" si="2"/>
        <v>1401.9922222222224</v>
      </c>
      <c r="G13" s="110">
        <f>PRODUCT(F13,PARAMETROS!F$8)</f>
        <v>450.03950333333341</v>
      </c>
      <c r="I13" s="5"/>
    </row>
    <row r="14" spans="1:12" ht="15" customHeight="1" x14ac:dyDescent="0.2">
      <c r="A14" s="62">
        <v>30</v>
      </c>
      <c r="B14" s="110">
        <f t="shared" si="0"/>
        <v>1043.6666666666667</v>
      </c>
      <c r="C14" s="111">
        <f t="shared" si="1"/>
        <v>928.28571428571411</v>
      </c>
      <c r="D14" s="110">
        <f>IF(B14&lt;C14,C14*PARAMETROS!F$8,B14*PARAMETROS!F$8)</f>
        <v>335.01700000000005</v>
      </c>
      <c r="E14" s="62">
        <v>30</v>
      </c>
      <c r="F14" s="110">
        <f t="shared" si="2"/>
        <v>1356.7666666666669</v>
      </c>
      <c r="G14" s="110">
        <f>PRODUCT(F14,PARAMETROS!F$8)</f>
        <v>435.52210000000008</v>
      </c>
      <c r="I14" s="5"/>
    </row>
    <row r="15" spans="1:12" ht="15" customHeight="1" x14ac:dyDescent="0.2">
      <c r="A15" s="62">
        <v>29</v>
      </c>
      <c r="B15" s="110">
        <f t="shared" si="0"/>
        <v>1008.877777777778</v>
      </c>
      <c r="C15" s="111">
        <f t="shared" si="1"/>
        <v>897.34285714285716</v>
      </c>
      <c r="D15" s="110">
        <f>IF(B15&lt;C15,C15*PARAMETROS!F$8,B15*PARAMETROS!F$8)</f>
        <v>323.84976666666671</v>
      </c>
      <c r="E15" s="62">
        <v>29</v>
      </c>
      <c r="F15" s="110">
        <f t="shared" si="2"/>
        <v>1311.5411111111111</v>
      </c>
      <c r="G15" s="110">
        <f>PRODUCT(F15,PARAMETROS!F$8)</f>
        <v>421.00469666666669</v>
      </c>
      <c r="I15" s="5"/>
    </row>
    <row r="16" spans="1:12" ht="15" customHeight="1" x14ac:dyDescent="0.2">
      <c r="A16" s="62">
        <v>28</v>
      </c>
      <c r="B16" s="110">
        <f t="shared" si="0"/>
        <v>974.08888888888907</v>
      </c>
      <c r="C16" s="111">
        <f t="shared" si="1"/>
        <v>866.4</v>
      </c>
      <c r="D16" s="110">
        <f>IF(B16&lt;C16,C16*PARAMETROS!F$8,B16*PARAMETROS!F$8)</f>
        <v>312.68253333333342</v>
      </c>
      <c r="E16" s="62">
        <v>28</v>
      </c>
      <c r="F16" s="110">
        <f t="shared" si="2"/>
        <v>1266.3155555555556</v>
      </c>
      <c r="G16" s="110">
        <f>PRODUCT(F16,PARAMETROS!F$8)</f>
        <v>406.48729333333335</v>
      </c>
      <c r="I16" s="5"/>
    </row>
    <row r="17" spans="1:9" ht="15" customHeight="1" x14ac:dyDescent="0.2">
      <c r="A17" s="62">
        <v>27</v>
      </c>
      <c r="B17" s="110">
        <f t="shared" si="0"/>
        <v>939.3</v>
      </c>
      <c r="C17" s="111">
        <f t="shared" si="1"/>
        <v>835.45714285714291</v>
      </c>
      <c r="D17" s="110">
        <f>IF(B17&lt;C17,C17*PARAMETROS!F$8,B17*PARAMETROS!F$8)</f>
        <v>301.51529999999997</v>
      </c>
      <c r="E17" s="62">
        <v>27</v>
      </c>
      <c r="F17" s="110">
        <f t="shared" si="2"/>
        <v>1221.0900000000001</v>
      </c>
      <c r="G17" s="110">
        <f>PRODUCT(F17,PARAMETROS!F$8)</f>
        <v>391.96989000000008</v>
      </c>
      <c r="I17" s="5"/>
    </row>
    <row r="18" spans="1:9" ht="15" customHeight="1" x14ac:dyDescent="0.2">
      <c r="A18" s="62">
        <v>26</v>
      </c>
      <c r="B18" s="110">
        <f t="shared" si="0"/>
        <v>904.51111111111118</v>
      </c>
      <c r="C18" s="111">
        <f t="shared" si="1"/>
        <v>804.51428571428573</v>
      </c>
      <c r="D18" s="110">
        <f>IF(B18&lt;C18,C18*PARAMETROS!F$8,B18*PARAMETROS!F$8)</f>
        <v>290.34806666666668</v>
      </c>
      <c r="E18" s="62">
        <v>26</v>
      </c>
      <c r="F18" s="110">
        <f t="shared" si="2"/>
        <v>1175.8644444444446</v>
      </c>
      <c r="G18" s="110">
        <f>PRODUCT(F18,PARAMETROS!F$8)</f>
        <v>377.45248666666674</v>
      </c>
      <c r="I18" s="5"/>
    </row>
    <row r="19" spans="1:9" ht="15" customHeight="1" x14ac:dyDescent="0.2">
      <c r="A19" s="62">
        <v>25</v>
      </c>
      <c r="B19" s="110">
        <f t="shared" si="0"/>
        <v>869.72222222222229</v>
      </c>
      <c r="C19" s="111">
        <f t="shared" si="1"/>
        <v>773.57142857142867</v>
      </c>
      <c r="D19" s="110">
        <f>IF(B19&lt;C19,C19*PARAMETROS!F$8,B19*PARAMETROS!F$8)</f>
        <v>279.18083333333334</v>
      </c>
      <c r="E19" s="62">
        <v>25</v>
      </c>
      <c r="F19" s="110">
        <f t="shared" si="2"/>
        <v>1130.6388888888891</v>
      </c>
      <c r="G19" s="110">
        <f>PRODUCT(F19,PARAMETROS!F$8)</f>
        <v>362.93508333333341</v>
      </c>
      <c r="I19" s="5"/>
    </row>
    <row r="20" spans="1:9" ht="15" customHeight="1" x14ac:dyDescent="0.2">
      <c r="A20" s="62">
        <v>24</v>
      </c>
      <c r="B20" s="110">
        <f t="shared" si="0"/>
        <v>834.93333333333339</v>
      </c>
      <c r="C20" s="111">
        <f t="shared" si="1"/>
        <v>742.62857142857138</v>
      </c>
      <c r="D20" s="110">
        <f>IF(B20&lt;C20,C20*PARAMETROS!F$8,B20*PARAMETROS!F$8)</f>
        <v>268.01360000000005</v>
      </c>
      <c r="E20" s="62">
        <v>24</v>
      </c>
      <c r="F20" s="110">
        <f t="shared" si="2"/>
        <v>1085.4133333333334</v>
      </c>
      <c r="G20" s="110">
        <f>PRODUCT(F20,PARAMETROS!F$8)</f>
        <v>348.41768000000002</v>
      </c>
      <c r="I20" s="5"/>
    </row>
    <row r="21" spans="1:9" ht="15" customHeight="1" x14ac:dyDescent="0.2">
      <c r="A21" s="62">
        <v>23</v>
      </c>
      <c r="B21" s="110">
        <f t="shared" si="0"/>
        <v>800.1444444444445</v>
      </c>
      <c r="C21" s="111">
        <f t="shared" si="1"/>
        <v>711.6857142857142</v>
      </c>
      <c r="D21" s="110">
        <f>IF(B21&lt;C21,C21*PARAMETROS!F$8,B21*PARAMETROS!F$8)</f>
        <v>256.84636666666671</v>
      </c>
      <c r="E21" s="62">
        <v>23</v>
      </c>
      <c r="F21" s="110">
        <f t="shared" si="2"/>
        <v>1040.1877777777777</v>
      </c>
      <c r="G21" s="110">
        <f>PRODUCT(F21,PARAMETROS!F$8)</f>
        <v>333.90027666666663</v>
      </c>
      <c r="I21" s="5"/>
    </row>
    <row r="22" spans="1:9" ht="15" customHeight="1" x14ac:dyDescent="0.2">
      <c r="A22" s="62">
        <v>22</v>
      </c>
      <c r="B22" s="110">
        <f t="shared" si="0"/>
        <v>765.35555555555561</v>
      </c>
      <c r="C22" s="111">
        <f t="shared" si="1"/>
        <v>680.74285714285702</v>
      </c>
      <c r="D22" s="110">
        <f>IF(B22&lt;C22,C22*PARAMETROS!F$8,B22*PARAMETROS!F$8)</f>
        <v>245.67913333333337</v>
      </c>
      <c r="E22" s="62">
        <v>22</v>
      </c>
      <c r="F22" s="110">
        <f t="shared" si="2"/>
        <v>994.96222222222218</v>
      </c>
      <c r="G22" s="110">
        <f>PRODUCT(F22,PARAMETROS!F$8)</f>
        <v>319.38287333333335</v>
      </c>
      <c r="I22" s="5"/>
    </row>
    <row r="23" spans="1:9" ht="15" customHeight="1" x14ac:dyDescent="0.2">
      <c r="A23" s="62">
        <v>21</v>
      </c>
      <c r="B23" s="110">
        <f t="shared" si="0"/>
        <v>730.56666666666672</v>
      </c>
      <c r="C23" s="111">
        <f t="shared" si="1"/>
        <v>649.79999999999995</v>
      </c>
      <c r="D23" s="110">
        <f>IF(B23&lt;C23,C23*PARAMETROS!F$8,B23*PARAMETROS!F$8)</f>
        <v>234.51190000000003</v>
      </c>
      <c r="E23" s="62">
        <v>21</v>
      </c>
      <c r="F23" s="110">
        <f t="shared" si="2"/>
        <v>949.73666666666668</v>
      </c>
      <c r="G23" s="110">
        <f>PRODUCT(F23,PARAMETROS!F$8)</f>
        <v>304.86547000000002</v>
      </c>
      <c r="I23" s="5"/>
    </row>
    <row r="24" spans="1:9" ht="15" customHeight="1" x14ac:dyDescent="0.2">
      <c r="A24" s="62">
        <v>20</v>
      </c>
      <c r="B24" s="110">
        <f t="shared" si="0"/>
        <v>695.77777777777783</v>
      </c>
      <c r="C24" s="111">
        <f t="shared" si="1"/>
        <v>618.85714285714289</v>
      </c>
      <c r="D24" s="110">
        <f>IF(B24&lt;C24,C24*PARAMETROS!F$8,B24*PARAMETROS!F$8)</f>
        <v>223.34466666666668</v>
      </c>
      <c r="E24" s="62">
        <v>20</v>
      </c>
      <c r="F24" s="110">
        <f t="shared" si="2"/>
        <v>904.51111111111118</v>
      </c>
      <c r="G24" s="110">
        <f>PRODUCT(F24,PARAMETROS!F$8)</f>
        <v>290.34806666666668</v>
      </c>
      <c r="I24" s="5"/>
    </row>
    <row r="25" spans="1:9" ht="15" customHeight="1" x14ac:dyDescent="0.2">
      <c r="A25" s="62">
        <v>19</v>
      </c>
      <c r="B25" s="110">
        <f t="shared" si="0"/>
        <v>660.98888888888894</v>
      </c>
      <c r="C25" s="111">
        <f t="shared" si="1"/>
        <v>587.91428571428571</v>
      </c>
      <c r="D25" s="110">
        <f>IF(B25&lt;C25,C25*PARAMETROS!F$8,B25*PARAMETROS!F$8)</f>
        <v>212.17743333333334</v>
      </c>
      <c r="E25" s="62">
        <v>19</v>
      </c>
      <c r="F25" s="110">
        <f t="shared" si="2"/>
        <v>859.28555555555556</v>
      </c>
      <c r="G25" s="110">
        <f>PRODUCT(F25,PARAMETROS!F$8)</f>
        <v>275.83066333333335</v>
      </c>
      <c r="I25" s="5"/>
    </row>
    <row r="26" spans="1:9" ht="15" customHeight="1" x14ac:dyDescent="0.2">
      <c r="A26" s="62">
        <v>18</v>
      </c>
      <c r="B26" s="110">
        <f t="shared" si="0"/>
        <v>626.20000000000005</v>
      </c>
      <c r="C26" s="111">
        <f t="shared" si="1"/>
        <v>556.97142857142865</v>
      </c>
      <c r="D26" s="110">
        <f>IF(B26&lt;C26,C26*PARAMETROS!F$8,B26*PARAMETROS!F$8)</f>
        <v>201.01020000000003</v>
      </c>
      <c r="E26" s="62">
        <v>18</v>
      </c>
      <c r="F26" s="110">
        <f t="shared" si="2"/>
        <v>814.06000000000006</v>
      </c>
      <c r="G26" s="110">
        <f>PRODUCT(F26,PARAMETROS!F$8)</f>
        <v>261.31326000000001</v>
      </c>
      <c r="I26" s="5"/>
    </row>
    <row r="27" spans="1:9" ht="15" customHeight="1" x14ac:dyDescent="0.2">
      <c r="A27" s="62">
        <v>17</v>
      </c>
      <c r="B27" s="110">
        <f t="shared" si="0"/>
        <v>591.41111111111115</v>
      </c>
      <c r="C27" s="111">
        <f t="shared" si="1"/>
        <v>526.02857142857135</v>
      </c>
      <c r="D27" s="110">
        <f>IF(B27&lt;C27,C27*PARAMETROS!F$8,B27*PARAMETROS!F$8)</f>
        <v>189.84296666666668</v>
      </c>
      <c r="E27" s="62">
        <v>17</v>
      </c>
      <c r="F27" s="110">
        <f t="shared" si="2"/>
        <v>768.83444444444444</v>
      </c>
      <c r="G27" s="110">
        <f>PRODUCT(F27,PARAMETROS!F$8)</f>
        <v>246.79585666666668</v>
      </c>
      <c r="I27" s="5"/>
    </row>
    <row r="28" spans="1:9" ht="15" customHeight="1" x14ac:dyDescent="0.2">
      <c r="A28" s="62">
        <v>16</v>
      </c>
      <c r="B28" s="110">
        <f t="shared" si="0"/>
        <v>556.62222222222226</v>
      </c>
      <c r="C28" s="111">
        <f t="shared" si="1"/>
        <v>495.08571428571423</v>
      </c>
      <c r="D28" s="110">
        <f>IF(B28&lt;C28,C28*PARAMETROS!F$8,B28*PARAMETROS!F$8)</f>
        <v>178.67573333333334</v>
      </c>
      <c r="E28" s="62">
        <v>16</v>
      </c>
      <c r="F28" s="110">
        <f t="shared" si="2"/>
        <v>723.60888888888894</v>
      </c>
      <c r="G28" s="110">
        <f>PRODUCT(F28,PARAMETROS!F$8)</f>
        <v>232.27845333333335</v>
      </c>
      <c r="I28" s="5"/>
    </row>
    <row r="29" spans="1:9" ht="15" customHeight="1" x14ac:dyDescent="0.2">
      <c r="A29" s="62">
        <v>15</v>
      </c>
      <c r="B29" s="110">
        <f t="shared" si="0"/>
        <v>521.83333333333337</v>
      </c>
      <c r="C29" s="111">
        <f t="shared" si="1"/>
        <v>464.14285714285705</v>
      </c>
      <c r="D29" s="110">
        <f>IF(B29&lt;C29,C29*PARAMETROS!F$8,B29*PARAMETROS!F$8)</f>
        <v>167.50850000000003</v>
      </c>
      <c r="E29" s="62">
        <v>15</v>
      </c>
      <c r="F29" s="110">
        <f t="shared" si="2"/>
        <v>678.38333333333344</v>
      </c>
      <c r="G29" s="110">
        <f>PRODUCT(F29,PARAMETROS!F$8)</f>
        <v>217.76105000000004</v>
      </c>
      <c r="I29" s="5"/>
    </row>
    <row r="30" spans="1:9" ht="15" customHeight="1" x14ac:dyDescent="0.2">
      <c r="A30" s="62">
        <v>14</v>
      </c>
      <c r="B30" s="110">
        <f t="shared" si="0"/>
        <v>487.04444444444454</v>
      </c>
      <c r="C30" s="111">
        <f t="shared" si="1"/>
        <v>433.2</v>
      </c>
      <c r="D30" s="110">
        <f>IF(B30&lt;C30,C30*PARAMETROS!F$8,B30*PARAMETROS!F$8)</f>
        <v>156.34126666666671</v>
      </c>
      <c r="E30" s="62">
        <v>14</v>
      </c>
      <c r="F30" s="110">
        <f t="shared" si="2"/>
        <v>633.15777777777782</v>
      </c>
      <c r="G30" s="110">
        <f>PRODUCT(F30,PARAMETROS!F$8)</f>
        <v>203.24364666666668</v>
      </c>
      <c r="I30" s="5"/>
    </row>
    <row r="31" spans="1:9" ht="15" customHeight="1" x14ac:dyDescent="0.2">
      <c r="A31" s="62">
        <v>13</v>
      </c>
      <c r="B31" s="110">
        <f t="shared" si="0"/>
        <v>452.25555555555559</v>
      </c>
      <c r="C31" s="111">
        <f t="shared" si="1"/>
        <v>402.25714285714287</v>
      </c>
      <c r="D31" s="110">
        <f>IF(B31&lt;C31,C31*PARAMETROS!F$8,B31*PARAMETROS!F$8)</f>
        <v>145.17403333333334</v>
      </c>
      <c r="E31" s="62">
        <v>13</v>
      </c>
      <c r="F31" s="110">
        <f t="shared" si="2"/>
        <v>587.93222222222232</v>
      </c>
      <c r="G31" s="110">
        <f>PRODUCT(F31,PARAMETROS!F$8)</f>
        <v>188.72624333333337</v>
      </c>
      <c r="I31" s="5"/>
    </row>
    <row r="32" spans="1:9" ht="15" customHeight="1" x14ac:dyDescent="0.2">
      <c r="A32" s="62">
        <v>12</v>
      </c>
      <c r="B32" s="110">
        <f t="shared" si="0"/>
        <v>417.4666666666667</v>
      </c>
      <c r="C32" s="111">
        <f t="shared" si="1"/>
        <v>371.31428571428569</v>
      </c>
      <c r="D32" s="110">
        <f>IF(B32&lt;C32,C32*PARAMETROS!F$8,B32*PARAMETROS!F$8)</f>
        <v>134.00680000000003</v>
      </c>
      <c r="E32" s="62">
        <v>12</v>
      </c>
      <c r="F32" s="110">
        <f t="shared" si="2"/>
        <v>542.70666666666671</v>
      </c>
      <c r="G32" s="110">
        <f>PRODUCT(F32,PARAMETROS!F$8)</f>
        <v>174.20884000000001</v>
      </c>
      <c r="I32" s="5"/>
    </row>
    <row r="33" spans="1:9" ht="15" customHeight="1" x14ac:dyDescent="0.2">
      <c r="A33" s="62">
        <v>11</v>
      </c>
      <c r="B33" s="110">
        <f t="shared" si="0"/>
        <v>382.67777777777781</v>
      </c>
      <c r="C33" s="111">
        <f t="shared" si="1"/>
        <v>340.37142857142851</v>
      </c>
      <c r="D33" s="110">
        <f>IF(B33&lt;C33,C33*PARAMETROS!F$8,B33*PARAMETROS!F$8)</f>
        <v>122.83956666666668</v>
      </c>
      <c r="E33" s="62">
        <v>11</v>
      </c>
      <c r="F33" s="110">
        <f t="shared" si="2"/>
        <v>497.48111111111109</v>
      </c>
      <c r="G33" s="110">
        <f>PRODUCT(F33,PARAMETROS!F$8)</f>
        <v>159.69143666666668</v>
      </c>
      <c r="I33" s="5"/>
    </row>
    <row r="34" spans="1:9" ht="15" customHeight="1" x14ac:dyDescent="0.2">
      <c r="A34" s="62">
        <v>10</v>
      </c>
      <c r="B34" s="110">
        <f t="shared" si="0"/>
        <v>347.88888888888891</v>
      </c>
      <c r="C34" s="111">
        <f t="shared" si="1"/>
        <v>309.42857142857144</v>
      </c>
      <c r="D34" s="110">
        <f>IF(B34&lt;C34,C34*PARAMETROS!F$8,B34*PARAMETROS!F$8)</f>
        <v>111.67233333333334</v>
      </c>
      <c r="E34" s="62">
        <v>10</v>
      </c>
      <c r="F34" s="110">
        <f t="shared" si="2"/>
        <v>452.25555555555559</v>
      </c>
      <c r="G34" s="110">
        <f>PRODUCT(F34,PARAMETROS!F$8)</f>
        <v>145.17403333333334</v>
      </c>
      <c r="I34" s="5"/>
    </row>
    <row r="35" spans="1:9" ht="15" customHeight="1" x14ac:dyDescent="0.2">
      <c r="A35" s="62">
        <v>9</v>
      </c>
      <c r="B35" s="110">
        <f t="shared" si="0"/>
        <v>313.10000000000002</v>
      </c>
      <c r="C35" s="111">
        <f t="shared" si="1"/>
        <v>278.48571428571432</v>
      </c>
      <c r="D35" s="110">
        <f>IF(B35&lt;C35,C35*PARAMETROS!F$8,B35*PARAMETROS!F$8)</f>
        <v>100.50510000000001</v>
      </c>
      <c r="E35" s="62">
        <v>9</v>
      </c>
      <c r="F35" s="110">
        <f t="shared" si="2"/>
        <v>407.03000000000003</v>
      </c>
      <c r="G35" s="110">
        <f>PRODUCT(F35,PARAMETROS!F$8)</f>
        <v>130.65663000000001</v>
      </c>
      <c r="I35" s="5"/>
    </row>
    <row r="36" spans="1:9" ht="15" customHeight="1" x14ac:dyDescent="0.2">
      <c r="A36" s="62">
        <v>8</v>
      </c>
      <c r="B36" s="110">
        <f t="shared" si="0"/>
        <v>278.31111111111113</v>
      </c>
      <c r="C36" s="111">
        <f t="shared" si="1"/>
        <v>247.54285714285712</v>
      </c>
      <c r="D36" s="110">
        <f>IF(B36&lt;C36,C36*PARAMETROS!F$8,B36*PARAMETROS!F$8)</f>
        <v>89.33786666666667</v>
      </c>
      <c r="E36" s="62">
        <v>8</v>
      </c>
      <c r="F36" s="110">
        <f t="shared" si="2"/>
        <v>361.80444444444447</v>
      </c>
      <c r="G36" s="110">
        <f>PRODUCT(F36,PARAMETROS!F$8)</f>
        <v>116.13922666666667</v>
      </c>
      <c r="I36" s="5"/>
    </row>
    <row r="37" spans="1:9" ht="15" customHeight="1" x14ac:dyDescent="0.2">
      <c r="A37" s="62">
        <v>7</v>
      </c>
      <c r="B37" s="110">
        <f t="shared" si="0"/>
        <v>243.52222222222227</v>
      </c>
      <c r="C37" s="111">
        <f t="shared" si="1"/>
        <v>216.6</v>
      </c>
      <c r="D37" s="110">
        <f>IF(B37&lt;C37,C37*PARAMETROS!F$8,B37*PARAMETROS!F$8)</f>
        <v>78.170633333333356</v>
      </c>
      <c r="E37" s="62">
        <v>7</v>
      </c>
      <c r="F37" s="110">
        <f t="shared" si="2"/>
        <v>316.57888888888891</v>
      </c>
      <c r="G37" s="110">
        <f>PRODUCT(F37,PARAMETROS!F$8)</f>
        <v>101.62182333333334</v>
      </c>
      <c r="I37" s="5"/>
    </row>
    <row r="38" spans="1:9" ht="15" customHeight="1" x14ac:dyDescent="0.2">
      <c r="A38" s="62">
        <v>6</v>
      </c>
      <c r="B38" s="110">
        <f t="shared" si="0"/>
        <v>208.73333333333335</v>
      </c>
      <c r="C38" s="111">
        <f t="shared" si="1"/>
        <v>185.65714285714284</v>
      </c>
      <c r="D38" s="110">
        <f>IF(B38&lt;C38,C38*PARAMETROS!F$8,B38*PARAMETROS!F$8)</f>
        <v>67.003400000000013</v>
      </c>
      <c r="E38" s="62">
        <v>6</v>
      </c>
      <c r="F38" s="110">
        <f t="shared" si="2"/>
        <v>271.35333333333335</v>
      </c>
      <c r="G38" s="110">
        <f>PRODUCT(F38,PARAMETROS!F$8)</f>
        <v>87.104420000000005</v>
      </c>
      <c r="I38" s="5"/>
    </row>
    <row r="39" spans="1:9" ht="15" customHeight="1" x14ac:dyDescent="0.2">
      <c r="A39" s="62">
        <v>5</v>
      </c>
      <c r="B39" s="110">
        <f t="shared" si="0"/>
        <v>173.94444444444446</v>
      </c>
      <c r="C39" s="111">
        <f t="shared" si="1"/>
        <v>154.71428571428572</v>
      </c>
      <c r="D39" s="110">
        <f>IF(B39&lt;C39,C39*PARAMETROS!F$8,B39*PARAMETROS!F$8)</f>
        <v>55.836166666666671</v>
      </c>
      <c r="E39" s="62">
        <v>5</v>
      </c>
      <c r="F39" s="110">
        <f t="shared" si="2"/>
        <v>226.12777777777779</v>
      </c>
      <c r="G39" s="110">
        <f>PRODUCT(F39,PARAMETROS!F$8)</f>
        <v>72.587016666666671</v>
      </c>
      <c r="I39" s="5"/>
    </row>
    <row r="40" spans="1:9" ht="15" customHeight="1" x14ac:dyDescent="0.2">
      <c r="A40" s="62">
        <v>4</v>
      </c>
      <c r="B40" s="110">
        <f t="shared" si="0"/>
        <v>139.15555555555557</v>
      </c>
      <c r="C40" s="111">
        <f t="shared" si="1"/>
        <v>123.77142857142856</v>
      </c>
      <c r="D40" s="110">
        <f>IF(B40&lt;C40,C40*PARAMETROS!F$8,B40*PARAMETROS!F$8)</f>
        <v>44.668933333333335</v>
      </c>
      <c r="E40" s="62">
        <v>4</v>
      </c>
      <c r="F40" s="110">
        <f t="shared" si="2"/>
        <v>180.90222222222224</v>
      </c>
      <c r="G40" s="110">
        <f>PRODUCT(F40,PARAMETROS!F$8)</f>
        <v>58.069613333333336</v>
      </c>
      <c r="I40" s="5"/>
    </row>
    <row r="41" spans="1:9" ht="15" customHeight="1" x14ac:dyDescent="0.2">
      <c r="A41" s="62">
        <v>3</v>
      </c>
      <c r="B41" s="110">
        <f t="shared" si="0"/>
        <v>104.36666666666667</v>
      </c>
      <c r="C41" s="111">
        <f t="shared" si="1"/>
        <v>92.828571428571422</v>
      </c>
      <c r="D41" s="110">
        <f>IF(B41&lt;C41,C41*PARAMETROS!F$8,B41*PARAMETROS!F$8)</f>
        <v>33.501700000000007</v>
      </c>
      <c r="E41" s="62">
        <v>3</v>
      </c>
      <c r="F41" s="110">
        <f t="shared" si="2"/>
        <v>135.67666666666668</v>
      </c>
      <c r="G41" s="110">
        <f>PRODUCT(F41,PARAMETROS!F$8)</f>
        <v>43.552210000000002</v>
      </c>
      <c r="I41" s="5"/>
    </row>
    <row r="42" spans="1:9" ht="15" customHeight="1" x14ac:dyDescent="0.2">
      <c r="A42" s="62">
        <v>2</v>
      </c>
      <c r="B42" s="110">
        <f t="shared" si="0"/>
        <v>69.577777777777783</v>
      </c>
      <c r="C42" s="111">
        <f t="shared" si="1"/>
        <v>61.885714285714279</v>
      </c>
      <c r="D42" s="110">
        <f>IF(B42&lt;C42,C42*PARAMETROS!F$8,B42*PARAMETROS!F$8)</f>
        <v>22.334466666666668</v>
      </c>
      <c r="E42" s="62">
        <v>2</v>
      </c>
      <c r="F42" s="110">
        <f t="shared" si="2"/>
        <v>90.451111111111118</v>
      </c>
      <c r="G42" s="110">
        <f>PRODUCT(F42,PARAMETROS!F$8)</f>
        <v>29.034806666666668</v>
      </c>
      <c r="I42" s="5"/>
    </row>
    <row r="43" spans="1:9" ht="15" customHeight="1" x14ac:dyDescent="0.2">
      <c r="A43" s="63">
        <v>1</v>
      </c>
      <c r="B43" s="112">
        <f t="shared" si="0"/>
        <v>34.788888888888891</v>
      </c>
      <c r="C43" s="113">
        <f t="shared" si="1"/>
        <v>30.94285714285714</v>
      </c>
      <c r="D43" s="112">
        <f>IF(B43&lt;C43,C43*PARAMETROS!F$8,B43*PARAMETROS!F$8)</f>
        <v>11.167233333333334</v>
      </c>
      <c r="E43" s="63">
        <v>1</v>
      </c>
      <c r="F43" s="112">
        <f t="shared" si="2"/>
        <v>45.225555555555559</v>
      </c>
      <c r="G43" s="112">
        <f>PRODUCT(F43,PARAMETROS!F$8)</f>
        <v>14.517403333333334</v>
      </c>
      <c r="I43" s="5"/>
    </row>
    <row r="46" spans="1:9" s="9" customFormat="1" ht="26.25" hidden="1" thickBot="1" x14ac:dyDescent="0.25">
      <c r="A46" s="49"/>
      <c r="B46" s="50" t="s">
        <v>16</v>
      </c>
      <c r="C46" s="51">
        <v>7.22</v>
      </c>
      <c r="D46" s="49"/>
      <c r="E46" s="18"/>
      <c r="F46" s="49"/>
      <c r="G46" s="49"/>
      <c r="I46" s="20"/>
    </row>
  </sheetData>
  <sheetProtection algorithmName="SHA-512" hashValue="JAu+5S/mDLGvnoSehYTtIX8escj+yY6q/S4MMFNM6VEZkBeJO4UNWm6Sef63E2ji8N5KDn8Ibrd5D+bJcwdYOQ==" saltValue="y9ctE4chcIUgZjeRTS5KJg==" spinCount="100000" sheet="1" objects="1" scenarios="1"/>
  <mergeCells count="3">
    <mergeCell ref="B2:D2"/>
    <mergeCell ref="F2:G2"/>
    <mergeCell ref="A1:G1"/>
  </mergeCells>
  <pageMargins left="0.94488188976377963" right="0.94488188976377963" top="0" bottom="0.39370078740157483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31" zoomScaleNormal="100" workbookViewId="0">
      <selection activeCell="A46" sqref="A46:XFD46"/>
    </sheetView>
  </sheetViews>
  <sheetFormatPr baseColWidth="10" defaultColWidth="11.5703125" defaultRowHeight="14.25" x14ac:dyDescent="0.2"/>
  <cols>
    <col min="1" max="1" width="18.42578125" style="4" customWidth="1"/>
    <col min="2" max="2" width="24.85546875" style="98" customWidth="1"/>
    <col min="3" max="3" width="16.7109375" style="99" hidden="1" customWidth="1"/>
    <col min="4" max="4" width="18.42578125" style="98" customWidth="1"/>
    <col min="5" max="5" width="18.42578125" style="5" customWidth="1"/>
    <col min="6" max="6" width="24.85546875" style="98" customWidth="1"/>
    <col min="7" max="7" width="18.42578125" style="98" customWidth="1"/>
    <col min="8" max="8" width="11.5703125" style="5"/>
    <col min="9" max="9" width="37.28515625" style="7" bestFit="1" customWidth="1"/>
    <col min="10" max="16384" width="11.5703125" style="5"/>
  </cols>
  <sheetData>
    <row r="1" spans="1:12" s="9" customFormat="1" ht="65.25" customHeight="1" x14ac:dyDescent="0.2">
      <c r="A1" s="159" t="s">
        <v>59</v>
      </c>
      <c r="B1" s="160"/>
      <c r="C1" s="160"/>
      <c r="D1" s="160"/>
      <c r="E1" s="160"/>
      <c r="F1" s="160"/>
      <c r="G1" s="160"/>
      <c r="K1" s="20"/>
    </row>
    <row r="2" spans="1:12" s="56" customFormat="1" ht="24.75" customHeight="1" x14ac:dyDescent="0.2">
      <c r="A2" s="71"/>
      <c r="B2" s="165" t="s">
        <v>54</v>
      </c>
      <c r="C2" s="165"/>
      <c r="D2" s="166"/>
      <c r="E2" s="69"/>
      <c r="F2" s="165" t="s">
        <v>55</v>
      </c>
      <c r="G2" s="166"/>
    </row>
    <row r="3" spans="1:12" s="33" customFormat="1" ht="38.25" x14ac:dyDescent="0.2">
      <c r="A3" s="70" t="s">
        <v>52</v>
      </c>
      <c r="B3" s="95" t="s">
        <v>53</v>
      </c>
      <c r="C3" s="96" t="s">
        <v>17</v>
      </c>
      <c r="D3" s="97" t="s">
        <v>56</v>
      </c>
      <c r="E3" s="64" t="s">
        <v>52</v>
      </c>
      <c r="F3" s="95" t="s">
        <v>53</v>
      </c>
      <c r="G3" s="97" t="s">
        <v>57</v>
      </c>
      <c r="I3" s="17"/>
      <c r="J3" s="17"/>
      <c r="K3" s="9"/>
      <c r="L3" s="9"/>
    </row>
    <row r="4" spans="1:12" ht="15" customHeight="1" x14ac:dyDescent="0.2">
      <c r="A4" s="61">
        <v>40</v>
      </c>
      <c r="B4" s="108">
        <f>PARAMETROS!B7</f>
        <v>1304.5833333333333</v>
      </c>
      <c r="C4" s="109"/>
      <c r="D4" s="108">
        <f>IF(B4&lt;=PARAMETROS!F$12,PARAMETROS!F$12*PARAMETROS!F$7,B4*PARAMETROS!F$7)</f>
        <v>418.77125000000001</v>
      </c>
      <c r="E4" s="61">
        <v>40</v>
      </c>
      <c r="F4" s="108">
        <f>PARAMETROS!C7</f>
        <v>1695.9583333333333</v>
      </c>
      <c r="G4" s="108">
        <f>PRODUCT(F4,PARAMETROS!F$7)</f>
        <v>544.40262499999994</v>
      </c>
      <c r="I4" s="5"/>
    </row>
    <row r="5" spans="1:12" x14ac:dyDescent="0.2">
      <c r="A5" s="62">
        <v>39</v>
      </c>
      <c r="B5" s="110">
        <f>PRODUCT(B$4,A5)/A$4</f>
        <v>1271.96875</v>
      </c>
      <c r="C5" s="111">
        <f>(A5/7*30)*$C$46</f>
        <v>1001.1857142857143</v>
      </c>
      <c r="D5" s="110">
        <f>IF(B5&lt;C5,C5*PARAMETROS!F$8,B5*PARAMETROS!F$8)</f>
        <v>408.30196875000001</v>
      </c>
      <c r="E5" s="62">
        <v>39</v>
      </c>
      <c r="F5" s="110">
        <f>PRODUCT(F$4,E5)/E$4</f>
        <v>1653.559375</v>
      </c>
      <c r="G5" s="110">
        <f>PRODUCT(F5,PARAMETROS!F$8)</f>
        <v>530.792559375</v>
      </c>
      <c r="I5" s="5"/>
    </row>
    <row r="6" spans="1:12" x14ac:dyDescent="0.2">
      <c r="A6" s="62">
        <v>38</v>
      </c>
      <c r="B6" s="110">
        <f t="shared" ref="B6:B43" si="0">PRODUCT(B$4,A6)/A$4</f>
        <v>1239.3541666666665</v>
      </c>
      <c r="C6" s="111">
        <f t="shared" ref="C6:C43" si="1">(A6/7*30)*$C$46</f>
        <v>975.51428571428573</v>
      </c>
      <c r="D6" s="110">
        <f>IF(B6&lt;C6,C6*PARAMETROS!F$8,B6*PARAMETROS!F$8)</f>
        <v>397.83268749999996</v>
      </c>
      <c r="E6" s="62">
        <v>38</v>
      </c>
      <c r="F6" s="110">
        <f t="shared" ref="F6:F43" si="2">PRODUCT(F$4,E6)/E$4</f>
        <v>1611.1604166666666</v>
      </c>
      <c r="G6" s="110">
        <f>PRODUCT(F6,PARAMETROS!F$8)</f>
        <v>517.18249375000005</v>
      </c>
      <c r="I6" s="5"/>
    </row>
    <row r="7" spans="1:12" x14ac:dyDescent="0.2">
      <c r="A7" s="62">
        <v>37</v>
      </c>
      <c r="B7" s="110">
        <f t="shared" si="0"/>
        <v>1206.7395833333333</v>
      </c>
      <c r="C7" s="111">
        <f t="shared" si="1"/>
        <v>949.84285714285704</v>
      </c>
      <c r="D7" s="110">
        <f>IF(B7&lt;C7,C7*PARAMETROS!F$8,B7*PARAMETROS!F$8)</f>
        <v>387.36340624999997</v>
      </c>
      <c r="E7" s="62">
        <v>37</v>
      </c>
      <c r="F7" s="110">
        <f t="shared" si="2"/>
        <v>1568.7614583333332</v>
      </c>
      <c r="G7" s="110">
        <f>PRODUCT(F7,PARAMETROS!F$8)</f>
        <v>503.57242812499993</v>
      </c>
      <c r="I7" s="5"/>
    </row>
    <row r="8" spans="1:12" x14ac:dyDescent="0.2">
      <c r="A8" s="62">
        <v>36</v>
      </c>
      <c r="B8" s="110">
        <f t="shared" si="0"/>
        <v>1174.125</v>
      </c>
      <c r="C8" s="111">
        <f t="shared" si="1"/>
        <v>924.17142857142869</v>
      </c>
      <c r="D8" s="110">
        <f>IF(B8&lt;C8,C8*PARAMETROS!F$8,B8*PARAMETROS!F$8)</f>
        <v>376.89412500000003</v>
      </c>
      <c r="E8" s="62">
        <v>36</v>
      </c>
      <c r="F8" s="110">
        <f t="shared" si="2"/>
        <v>1526.3625</v>
      </c>
      <c r="G8" s="110">
        <f>PRODUCT(F8,PARAMETROS!F$8)</f>
        <v>489.96236249999998</v>
      </c>
      <c r="I8" s="5"/>
    </row>
    <row r="9" spans="1:12" x14ac:dyDescent="0.2">
      <c r="A9" s="62">
        <v>35</v>
      </c>
      <c r="B9" s="110">
        <f t="shared" si="0"/>
        <v>1141.5104166666665</v>
      </c>
      <c r="C9" s="111">
        <f t="shared" si="1"/>
        <v>898.5</v>
      </c>
      <c r="D9" s="110">
        <f>IF(B9&lt;C9,C9*PARAMETROS!F$8,B9*PARAMETROS!F$8)</f>
        <v>366.42484374999998</v>
      </c>
      <c r="E9" s="62">
        <v>35</v>
      </c>
      <c r="F9" s="110">
        <f t="shared" si="2"/>
        <v>1483.9635416666665</v>
      </c>
      <c r="G9" s="110">
        <f>PRODUCT(F9,PARAMETROS!F$8)</f>
        <v>476.35229687499998</v>
      </c>
      <c r="I9" s="5"/>
    </row>
    <row r="10" spans="1:12" x14ac:dyDescent="0.2">
      <c r="A10" s="62">
        <v>34</v>
      </c>
      <c r="B10" s="110">
        <f t="shared" si="0"/>
        <v>1108.8958333333333</v>
      </c>
      <c r="C10" s="111">
        <f t="shared" si="1"/>
        <v>872.82857142857131</v>
      </c>
      <c r="D10" s="110">
        <f>IF(B10&lt;C10,C10*PARAMETROS!F$8,B10*PARAMETROS!F$8)</f>
        <v>355.95556249999998</v>
      </c>
      <c r="E10" s="62">
        <v>34</v>
      </c>
      <c r="F10" s="110">
        <f t="shared" si="2"/>
        <v>1441.5645833333333</v>
      </c>
      <c r="G10" s="110">
        <f>PRODUCT(F10,PARAMETROS!F$8)</f>
        <v>462.74223124999997</v>
      </c>
      <c r="I10" s="5"/>
    </row>
    <row r="11" spans="1:12" x14ac:dyDescent="0.2">
      <c r="A11" s="62">
        <v>33</v>
      </c>
      <c r="B11" s="110">
        <f t="shared" si="0"/>
        <v>1076.28125</v>
      </c>
      <c r="C11" s="111">
        <f t="shared" si="1"/>
        <v>847.15714285714296</v>
      </c>
      <c r="D11" s="110">
        <f>IF(B11&lt;C11,C11*PARAMETROS!F$8,B11*PARAMETROS!F$8)</f>
        <v>345.48628124999999</v>
      </c>
      <c r="E11" s="62">
        <v>33</v>
      </c>
      <c r="F11" s="110">
        <f t="shared" si="2"/>
        <v>1399.1656250000001</v>
      </c>
      <c r="G11" s="110">
        <f>PRODUCT(F11,PARAMETROS!F$8)</f>
        <v>449.13216562500003</v>
      </c>
      <c r="I11" s="5"/>
    </row>
    <row r="12" spans="1:12" x14ac:dyDescent="0.2">
      <c r="A12" s="62">
        <v>32</v>
      </c>
      <c r="B12" s="110">
        <f t="shared" si="0"/>
        <v>1043.6666666666665</v>
      </c>
      <c r="C12" s="111">
        <f t="shared" si="1"/>
        <v>821.48571428571427</v>
      </c>
      <c r="D12" s="110">
        <f>IF(B12&lt;C12,C12*PARAMETROS!F$8,B12*PARAMETROS!F$8)</f>
        <v>335.01699999999994</v>
      </c>
      <c r="E12" s="62">
        <v>32</v>
      </c>
      <c r="F12" s="110">
        <f t="shared" si="2"/>
        <v>1356.7666666666667</v>
      </c>
      <c r="G12" s="110">
        <f>PRODUCT(F12,PARAMETROS!F$8)</f>
        <v>435.52210000000002</v>
      </c>
      <c r="I12" s="5"/>
    </row>
    <row r="13" spans="1:12" x14ac:dyDescent="0.2">
      <c r="A13" s="62">
        <v>31</v>
      </c>
      <c r="B13" s="110">
        <f t="shared" si="0"/>
        <v>1011.0520833333333</v>
      </c>
      <c r="C13" s="111">
        <f t="shared" si="1"/>
        <v>795.8142857142858</v>
      </c>
      <c r="D13" s="110">
        <f>IF(B13&lt;C13,C13*PARAMETROS!F$8,B13*PARAMETROS!F$8)</f>
        <v>324.54771875</v>
      </c>
      <c r="E13" s="62">
        <v>31</v>
      </c>
      <c r="F13" s="110">
        <f t="shared" si="2"/>
        <v>1314.3677083333332</v>
      </c>
      <c r="G13" s="110">
        <f>PRODUCT(F13,PARAMETROS!F$8)</f>
        <v>421.91203437499996</v>
      </c>
      <c r="I13" s="5"/>
    </row>
    <row r="14" spans="1:12" x14ac:dyDescent="0.2">
      <c r="A14" s="62">
        <v>30</v>
      </c>
      <c r="B14" s="110">
        <f t="shared" si="0"/>
        <v>978.4375</v>
      </c>
      <c r="C14" s="111">
        <f t="shared" si="1"/>
        <v>770.14285714285711</v>
      </c>
      <c r="D14" s="110">
        <f>IF(B14&lt;C14,C14*PARAMETROS!F$8,B14*PARAMETROS!F$8)</f>
        <v>314.07843750000001</v>
      </c>
      <c r="E14" s="62">
        <v>30</v>
      </c>
      <c r="F14" s="110">
        <f t="shared" si="2"/>
        <v>1271.96875</v>
      </c>
      <c r="G14" s="110">
        <f>PRODUCT(F14,PARAMETROS!F$8)</f>
        <v>408.30196875000001</v>
      </c>
      <c r="I14" s="5"/>
    </row>
    <row r="15" spans="1:12" x14ac:dyDescent="0.2">
      <c r="A15" s="62">
        <v>29</v>
      </c>
      <c r="B15" s="110">
        <f t="shared" si="0"/>
        <v>945.82291666666663</v>
      </c>
      <c r="C15" s="111">
        <f t="shared" si="1"/>
        <v>744.47142857142865</v>
      </c>
      <c r="D15" s="110">
        <f>IF(B15&lt;C15,C15*PARAMETROS!F$8,B15*PARAMETROS!F$8)</f>
        <v>303.60915625000001</v>
      </c>
      <c r="E15" s="62">
        <v>29</v>
      </c>
      <c r="F15" s="110">
        <f t="shared" si="2"/>
        <v>1229.5697916666666</v>
      </c>
      <c r="G15" s="110">
        <f>PRODUCT(F15,PARAMETROS!F$8)</f>
        <v>394.69190312499995</v>
      </c>
      <c r="I15" s="5"/>
    </row>
    <row r="16" spans="1:12" x14ac:dyDescent="0.2">
      <c r="A16" s="62">
        <v>28</v>
      </c>
      <c r="B16" s="110">
        <f t="shared" si="0"/>
        <v>913.20833333333326</v>
      </c>
      <c r="C16" s="111">
        <f t="shared" si="1"/>
        <v>718.80000000000007</v>
      </c>
      <c r="D16" s="110">
        <f>IF(B16&lt;C16,C16*PARAMETROS!F$8,B16*PARAMETROS!F$8)</f>
        <v>293.13987499999996</v>
      </c>
      <c r="E16" s="62">
        <v>28</v>
      </c>
      <c r="F16" s="110">
        <f t="shared" si="2"/>
        <v>1187.1708333333331</v>
      </c>
      <c r="G16" s="110">
        <f>PRODUCT(F16,PARAMETROS!F$8)</f>
        <v>381.08183749999995</v>
      </c>
      <c r="I16" s="5"/>
    </row>
    <row r="17" spans="1:9" x14ac:dyDescent="0.2">
      <c r="A17" s="62">
        <v>27</v>
      </c>
      <c r="B17" s="110">
        <f t="shared" si="0"/>
        <v>880.59375</v>
      </c>
      <c r="C17" s="111">
        <f t="shared" si="1"/>
        <v>693.12857142857149</v>
      </c>
      <c r="D17" s="110">
        <f>IF(B17&lt;C17,C17*PARAMETROS!F$8,B17*PARAMETROS!F$8)</f>
        <v>282.67059375000002</v>
      </c>
      <c r="E17" s="62">
        <v>27</v>
      </c>
      <c r="F17" s="110">
        <f t="shared" si="2"/>
        <v>1144.7718749999999</v>
      </c>
      <c r="G17" s="110">
        <f>PRODUCT(F17,PARAMETROS!F$8)</f>
        <v>367.471771875</v>
      </c>
      <c r="I17" s="5"/>
    </row>
    <row r="18" spans="1:9" x14ac:dyDescent="0.2">
      <c r="A18" s="62">
        <v>26</v>
      </c>
      <c r="B18" s="110">
        <f t="shared" si="0"/>
        <v>847.97916666666663</v>
      </c>
      <c r="C18" s="111">
        <f t="shared" si="1"/>
        <v>667.45714285714291</v>
      </c>
      <c r="D18" s="110">
        <f>IF(B18&lt;C18,C18*PARAMETROS!F$8,B18*PARAMETROS!F$8)</f>
        <v>272.20131249999997</v>
      </c>
      <c r="E18" s="62">
        <v>26</v>
      </c>
      <c r="F18" s="110">
        <f t="shared" si="2"/>
        <v>1102.3729166666667</v>
      </c>
      <c r="G18" s="110">
        <f>PRODUCT(F18,PARAMETROS!F$8)</f>
        <v>353.86170625</v>
      </c>
      <c r="I18" s="5"/>
    </row>
    <row r="19" spans="1:9" x14ac:dyDescent="0.2">
      <c r="A19" s="62">
        <v>25</v>
      </c>
      <c r="B19" s="110">
        <f t="shared" si="0"/>
        <v>815.36458333333326</v>
      </c>
      <c r="C19" s="111">
        <f t="shared" si="1"/>
        <v>641.78571428571433</v>
      </c>
      <c r="D19" s="110">
        <f>IF(B19&lt;C19,C19*PARAMETROS!F$8,B19*PARAMETROS!F$8)</f>
        <v>261.73203124999998</v>
      </c>
      <c r="E19" s="62">
        <v>25</v>
      </c>
      <c r="F19" s="110">
        <f t="shared" si="2"/>
        <v>1059.9739583333333</v>
      </c>
      <c r="G19" s="110">
        <f>PRODUCT(F19,PARAMETROS!F$8)</f>
        <v>340.25164062499999</v>
      </c>
      <c r="I19" s="5"/>
    </row>
    <row r="20" spans="1:9" x14ac:dyDescent="0.2">
      <c r="A20" s="62">
        <v>24</v>
      </c>
      <c r="B20" s="110">
        <f t="shared" si="0"/>
        <v>782.75</v>
      </c>
      <c r="C20" s="111">
        <f t="shared" si="1"/>
        <v>616.11428571428564</v>
      </c>
      <c r="D20" s="110">
        <f>IF(B20&lt;C20,C20*PARAMETROS!F$8,B20*PARAMETROS!F$8)</f>
        <v>251.26275000000001</v>
      </c>
      <c r="E20" s="62">
        <v>24</v>
      </c>
      <c r="F20" s="110">
        <f t="shared" si="2"/>
        <v>1017.575</v>
      </c>
      <c r="G20" s="110">
        <f>PRODUCT(F20,PARAMETROS!F$8)</f>
        <v>326.64157500000005</v>
      </c>
      <c r="I20" s="5"/>
    </row>
    <row r="21" spans="1:9" x14ac:dyDescent="0.2">
      <c r="A21" s="62">
        <v>23</v>
      </c>
      <c r="B21" s="110">
        <f t="shared" si="0"/>
        <v>750.13541666666663</v>
      </c>
      <c r="C21" s="111">
        <f t="shared" si="1"/>
        <v>590.44285714285718</v>
      </c>
      <c r="D21" s="110">
        <f>IF(B21&lt;C21,C21*PARAMETROS!F$8,B21*PARAMETROS!F$8)</f>
        <v>240.79346874999999</v>
      </c>
      <c r="E21" s="62">
        <v>23</v>
      </c>
      <c r="F21" s="110">
        <f t="shared" si="2"/>
        <v>975.17604166666661</v>
      </c>
      <c r="G21" s="110">
        <f>PRODUCT(F21,PARAMETROS!F$8)</f>
        <v>313.03150937499998</v>
      </c>
      <c r="I21" s="5"/>
    </row>
    <row r="22" spans="1:9" x14ac:dyDescent="0.2">
      <c r="A22" s="62">
        <v>22</v>
      </c>
      <c r="B22" s="110">
        <f t="shared" si="0"/>
        <v>717.52083333333326</v>
      </c>
      <c r="C22" s="111">
        <f t="shared" si="1"/>
        <v>564.77142857142849</v>
      </c>
      <c r="D22" s="110">
        <f>IF(B22&lt;C22,C22*PARAMETROS!F$8,B22*PARAMETROS!F$8)</f>
        <v>230.32418749999999</v>
      </c>
      <c r="E22" s="62">
        <v>22</v>
      </c>
      <c r="F22" s="110">
        <f t="shared" si="2"/>
        <v>932.77708333333317</v>
      </c>
      <c r="G22" s="110">
        <f>PRODUCT(F22,PARAMETROS!F$8)</f>
        <v>299.42144374999998</v>
      </c>
      <c r="I22" s="5"/>
    </row>
    <row r="23" spans="1:9" x14ac:dyDescent="0.2">
      <c r="A23" s="62">
        <v>21</v>
      </c>
      <c r="B23" s="110">
        <f t="shared" si="0"/>
        <v>684.90625</v>
      </c>
      <c r="C23" s="111">
        <f t="shared" si="1"/>
        <v>539.1</v>
      </c>
      <c r="D23" s="110">
        <f>IF(B23&lt;C23,C23*PARAMETROS!F$8,B23*PARAMETROS!F$8)</f>
        <v>219.85490625</v>
      </c>
      <c r="E23" s="62">
        <v>21</v>
      </c>
      <c r="F23" s="110">
        <f t="shared" si="2"/>
        <v>890.37812499999995</v>
      </c>
      <c r="G23" s="110">
        <f>PRODUCT(F23,PARAMETROS!F$8)</f>
        <v>285.81137812499998</v>
      </c>
      <c r="I23" s="5"/>
    </row>
    <row r="24" spans="1:9" x14ac:dyDescent="0.2">
      <c r="A24" s="62">
        <v>20</v>
      </c>
      <c r="B24" s="110">
        <f t="shared" si="0"/>
        <v>652.29166666666663</v>
      </c>
      <c r="C24" s="111">
        <f t="shared" si="1"/>
        <v>513.42857142857144</v>
      </c>
      <c r="D24" s="110">
        <f>IF(B24&lt;C24,C24*PARAMETROS!F$8,B24*PARAMETROS!F$8)</f>
        <v>209.385625</v>
      </c>
      <c r="E24" s="62">
        <v>20</v>
      </c>
      <c r="F24" s="110">
        <f t="shared" si="2"/>
        <v>847.97916666666663</v>
      </c>
      <c r="G24" s="110">
        <f>PRODUCT(F24,PARAMETROS!F$8)</f>
        <v>272.20131249999997</v>
      </c>
      <c r="I24" s="5"/>
    </row>
    <row r="25" spans="1:9" x14ac:dyDescent="0.2">
      <c r="A25" s="62">
        <v>19</v>
      </c>
      <c r="B25" s="110">
        <f t="shared" si="0"/>
        <v>619.67708333333326</v>
      </c>
      <c r="C25" s="111">
        <f t="shared" si="1"/>
        <v>487.75714285714287</v>
      </c>
      <c r="D25" s="110">
        <f>IF(B25&lt;C25,C25*PARAMETROS!F$8,B25*PARAMETROS!F$8)</f>
        <v>198.91634374999998</v>
      </c>
      <c r="E25" s="62">
        <v>19</v>
      </c>
      <c r="F25" s="110">
        <f t="shared" si="2"/>
        <v>805.5802083333333</v>
      </c>
      <c r="G25" s="110">
        <f>PRODUCT(F25,PARAMETROS!F$8)</f>
        <v>258.59124687500002</v>
      </c>
      <c r="I25" s="5"/>
    </row>
    <row r="26" spans="1:9" x14ac:dyDescent="0.2">
      <c r="A26" s="62">
        <v>18</v>
      </c>
      <c r="B26" s="110">
        <f t="shared" si="0"/>
        <v>587.0625</v>
      </c>
      <c r="C26" s="111">
        <f t="shared" si="1"/>
        <v>462.08571428571435</v>
      </c>
      <c r="D26" s="110">
        <f>IF(B26&lt;C26,C26*PARAMETROS!F$8,B26*PARAMETROS!F$8)</f>
        <v>188.44706250000002</v>
      </c>
      <c r="E26" s="62">
        <v>18</v>
      </c>
      <c r="F26" s="110">
        <f t="shared" si="2"/>
        <v>763.18124999999998</v>
      </c>
      <c r="G26" s="110">
        <f>PRODUCT(F26,PARAMETROS!F$8)</f>
        <v>244.98118124999999</v>
      </c>
      <c r="I26" s="5"/>
    </row>
    <row r="27" spans="1:9" x14ac:dyDescent="0.2">
      <c r="A27" s="62">
        <v>17</v>
      </c>
      <c r="B27" s="110">
        <f t="shared" si="0"/>
        <v>554.44791666666663</v>
      </c>
      <c r="C27" s="111">
        <f t="shared" si="1"/>
        <v>436.41428571428565</v>
      </c>
      <c r="D27" s="110">
        <f>IF(B27&lt;C27,C27*PARAMETROS!F$8,B27*PARAMETROS!F$8)</f>
        <v>177.97778124999999</v>
      </c>
      <c r="E27" s="62">
        <v>17</v>
      </c>
      <c r="F27" s="110">
        <f t="shared" si="2"/>
        <v>720.78229166666665</v>
      </c>
      <c r="G27" s="110">
        <f>PRODUCT(F27,PARAMETROS!F$8)</f>
        <v>231.37111562499999</v>
      </c>
      <c r="I27" s="5"/>
    </row>
    <row r="28" spans="1:9" x14ac:dyDescent="0.2">
      <c r="A28" s="62">
        <v>16</v>
      </c>
      <c r="B28" s="110">
        <f t="shared" si="0"/>
        <v>521.83333333333326</v>
      </c>
      <c r="C28" s="111">
        <f t="shared" si="1"/>
        <v>410.74285714285713</v>
      </c>
      <c r="D28" s="110">
        <f>IF(B28&lt;C28,C28*PARAMETROS!F$8,B28*PARAMETROS!F$8)</f>
        <v>167.50849999999997</v>
      </c>
      <c r="E28" s="62">
        <v>16</v>
      </c>
      <c r="F28" s="110">
        <f t="shared" si="2"/>
        <v>678.38333333333333</v>
      </c>
      <c r="G28" s="110">
        <f>PRODUCT(F28,PARAMETROS!F$8)</f>
        <v>217.76105000000001</v>
      </c>
      <c r="I28" s="5"/>
    </row>
    <row r="29" spans="1:9" x14ac:dyDescent="0.2">
      <c r="A29" s="62">
        <v>15</v>
      </c>
      <c r="B29" s="110">
        <f t="shared" si="0"/>
        <v>489.21875</v>
      </c>
      <c r="C29" s="111">
        <f t="shared" si="1"/>
        <v>385.07142857142856</v>
      </c>
      <c r="D29" s="110">
        <f>IF(B29&lt;C29,C29*PARAMETROS!F$8,B29*PARAMETROS!F$8)</f>
        <v>157.03921875</v>
      </c>
      <c r="E29" s="62">
        <v>15</v>
      </c>
      <c r="F29" s="110">
        <f t="shared" si="2"/>
        <v>635.984375</v>
      </c>
      <c r="G29" s="110">
        <f>PRODUCT(F29,PARAMETROS!F$8)</f>
        <v>204.15098437500001</v>
      </c>
      <c r="I29" s="5"/>
    </row>
    <row r="30" spans="1:9" x14ac:dyDescent="0.2">
      <c r="A30" s="62">
        <v>14</v>
      </c>
      <c r="B30" s="110">
        <f t="shared" si="0"/>
        <v>456.60416666666663</v>
      </c>
      <c r="C30" s="111">
        <f t="shared" si="1"/>
        <v>359.40000000000003</v>
      </c>
      <c r="D30" s="110">
        <f>IF(B30&lt;C30,C30*PARAMETROS!F$8,B30*PARAMETROS!F$8)</f>
        <v>146.56993749999998</v>
      </c>
      <c r="E30" s="62">
        <v>14</v>
      </c>
      <c r="F30" s="110">
        <f t="shared" si="2"/>
        <v>593.58541666666656</v>
      </c>
      <c r="G30" s="110">
        <f>PRODUCT(F30,PARAMETROS!F$8)</f>
        <v>190.54091874999997</v>
      </c>
      <c r="I30" s="5"/>
    </row>
    <row r="31" spans="1:9" x14ac:dyDescent="0.2">
      <c r="A31" s="62">
        <v>13</v>
      </c>
      <c r="B31" s="110">
        <f t="shared" si="0"/>
        <v>423.98958333333331</v>
      </c>
      <c r="C31" s="111">
        <f t="shared" si="1"/>
        <v>333.72857142857146</v>
      </c>
      <c r="D31" s="110">
        <f>IF(B31&lt;C31,C31*PARAMETROS!F$8,B31*PARAMETROS!F$8)</f>
        <v>136.10065624999999</v>
      </c>
      <c r="E31" s="62">
        <v>13</v>
      </c>
      <c r="F31" s="110">
        <f t="shared" si="2"/>
        <v>551.18645833333335</v>
      </c>
      <c r="G31" s="110">
        <f>PRODUCT(F31,PARAMETROS!F$8)</f>
        <v>176.930853125</v>
      </c>
      <c r="I31" s="5"/>
    </row>
    <row r="32" spans="1:9" x14ac:dyDescent="0.2">
      <c r="A32" s="62">
        <v>12</v>
      </c>
      <c r="B32" s="110">
        <f t="shared" si="0"/>
        <v>391.375</v>
      </c>
      <c r="C32" s="111">
        <f t="shared" si="1"/>
        <v>308.05714285714282</v>
      </c>
      <c r="D32" s="110">
        <f>IF(B32&lt;C32,C32*PARAMETROS!F$8,B32*PARAMETROS!F$8)</f>
        <v>125.63137500000001</v>
      </c>
      <c r="E32" s="62">
        <v>12</v>
      </c>
      <c r="F32" s="110">
        <f t="shared" si="2"/>
        <v>508.78750000000002</v>
      </c>
      <c r="G32" s="110">
        <f>PRODUCT(F32,PARAMETROS!F$8)</f>
        <v>163.32078750000002</v>
      </c>
      <c r="I32" s="5"/>
    </row>
    <row r="33" spans="1:9" x14ac:dyDescent="0.2">
      <c r="A33" s="62">
        <v>11</v>
      </c>
      <c r="B33" s="110">
        <f t="shared" si="0"/>
        <v>358.76041666666663</v>
      </c>
      <c r="C33" s="111">
        <f t="shared" si="1"/>
        <v>282.38571428571424</v>
      </c>
      <c r="D33" s="110">
        <f>IF(B33&lt;C33,C33*PARAMETROS!F$8,B33*PARAMETROS!F$8)</f>
        <v>115.16209375</v>
      </c>
      <c r="E33" s="62">
        <v>11</v>
      </c>
      <c r="F33" s="110">
        <f t="shared" si="2"/>
        <v>466.38854166666658</v>
      </c>
      <c r="G33" s="110">
        <f>PRODUCT(F33,PARAMETROS!F$8)</f>
        <v>149.71072187499999</v>
      </c>
      <c r="I33" s="5"/>
    </row>
    <row r="34" spans="1:9" x14ac:dyDescent="0.2">
      <c r="A34" s="62">
        <v>10</v>
      </c>
      <c r="B34" s="110">
        <f t="shared" si="0"/>
        <v>326.14583333333331</v>
      </c>
      <c r="C34" s="111">
        <f t="shared" si="1"/>
        <v>256.71428571428572</v>
      </c>
      <c r="D34" s="110">
        <f>IF(B34&lt;C34,C34*PARAMETROS!F$8,B34*PARAMETROS!F$8)</f>
        <v>104.6928125</v>
      </c>
      <c r="E34" s="62">
        <v>10</v>
      </c>
      <c r="F34" s="110">
        <f t="shared" si="2"/>
        <v>423.98958333333331</v>
      </c>
      <c r="G34" s="110">
        <f>PRODUCT(F34,PARAMETROS!F$8)</f>
        <v>136.10065624999999</v>
      </c>
      <c r="I34" s="5"/>
    </row>
    <row r="35" spans="1:9" x14ac:dyDescent="0.2">
      <c r="A35" s="62">
        <v>9</v>
      </c>
      <c r="B35" s="110">
        <f t="shared" si="0"/>
        <v>293.53125</v>
      </c>
      <c r="C35" s="111">
        <f t="shared" si="1"/>
        <v>231.04285714285717</v>
      </c>
      <c r="D35" s="110">
        <f>IF(B35&lt;C35,C35*PARAMETROS!F$8,B35*PARAMETROS!F$8)</f>
        <v>94.223531250000008</v>
      </c>
      <c r="E35" s="62">
        <v>9</v>
      </c>
      <c r="F35" s="110">
        <f t="shared" si="2"/>
        <v>381.59062499999999</v>
      </c>
      <c r="G35" s="110">
        <f>PRODUCT(F35,PARAMETROS!F$8)</f>
        <v>122.490590625</v>
      </c>
      <c r="I35" s="5"/>
    </row>
    <row r="36" spans="1:9" x14ac:dyDescent="0.2">
      <c r="A36" s="62">
        <v>8</v>
      </c>
      <c r="B36" s="110">
        <f t="shared" si="0"/>
        <v>260.91666666666663</v>
      </c>
      <c r="C36" s="111">
        <f t="shared" si="1"/>
        <v>205.37142857142857</v>
      </c>
      <c r="D36" s="110">
        <f>IF(B36&lt;C36,C36*PARAMETROS!F$8,B36*PARAMETROS!F$8)</f>
        <v>83.754249999999985</v>
      </c>
      <c r="E36" s="62">
        <v>8</v>
      </c>
      <c r="F36" s="110">
        <f t="shared" si="2"/>
        <v>339.19166666666666</v>
      </c>
      <c r="G36" s="110">
        <f>PRODUCT(F36,PARAMETROS!F$8)</f>
        <v>108.88052500000001</v>
      </c>
      <c r="I36" s="5"/>
    </row>
    <row r="37" spans="1:9" x14ac:dyDescent="0.2">
      <c r="A37" s="62">
        <v>7</v>
      </c>
      <c r="B37" s="110">
        <f t="shared" si="0"/>
        <v>228.30208333333331</v>
      </c>
      <c r="C37" s="111">
        <f t="shared" si="1"/>
        <v>179.70000000000002</v>
      </c>
      <c r="D37" s="110">
        <f>IF(B37&lt;C37,C37*PARAMETROS!F$8,B37*PARAMETROS!F$8)</f>
        <v>73.28496874999999</v>
      </c>
      <c r="E37" s="62">
        <v>7</v>
      </c>
      <c r="F37" s="110">
        <f t="shared" si="2"/>
        <v>296.79270833333328</v>
      </c>
      <c r="G37" s="110">
        <f>PRODUCT(F37,PARAMETROS!F$8)</f>
        <v>95.270459374999987</v>
      </c>
      <c r="I37" s="5"/>
    </row>
    <row r="38" spans="1:9" x14ac:dyDescent="0.2">
      <c r="A38" s="62">
        <v>6</v>
      </c>
      <c r="B38" s="110">
        <f t="shared" si="0"/>
        <v>195.6875</v>
      </c>
      <c r="C38" s="111">
        <f t="shared" si="1"/>
        <v>154.02857142857141</v>
      </c>
      <c r="D38" s="110">
        <f>IF(B38&lt;C38,C38*PARAMETROS!F$8,B38*PARAMETROS!F$8)</f>
        <v>62.815687500000003</v>
      </c>
      <c r="E38" s="62">
        <v>6</v>
      </c>
      <c r="F38" s="110">
        <f t="shared" si="2"/>
        <v>254.39375000000001</v>
      </c>
      <c r="G38" s="110">
        <f>PRODUCT(F38,PARAMETROS!F$8)</f>
        <v>81.660393750000011</v>
      </c>
      <c r="I38" s="5"/>
    </row>
    <row r="39" spans="1:9" x14ac:dyDescent="0.2">
      <c r="A39" s="62">
        <v>5</v>
      </c>
      <c r="B39" s="110">
        <f t="shared" si="0"/>
        <v>163.07291666666666</v>
      </c>
      <c r="C39" s="111">
        <f t="shared" si="1"/>
        <v>128.35714285714286</v>
      </c>
      <c r="D39" s="110">
        <f>IF(B39&lt;C39,C39*PARAMETROS!F$8,B39*PARAMETROS!F$8)</f>
        <v>52.346406250000001</v>
      </c>
      <c r="E39" s="62">
        <v>5</v>
      </c>
      <c r="F39" s="110">
        <f t="shared" si="2"/>
        <v>211.99479166666666</v>
      </c>
      <c r="G39" s="110">
        <f>PRODUCT(F39,PARAMETROS!F$8)</f>
        <v>68.050328124999993</v>
      </c>
      <c r="I39" s="5"/>
    </row>
    <row r="40" spans="1:9" x14ac:dyDescent="0.2">
      <c r="A40" s="62">
        <v>4</v>
      </c>
      <c r="B40" s="110">
        <f t="shared" si="0"/>
        <v>130.45833333333331</v>
      </c>
      <c r="C40" s="111">
        <f t="shared" si="1"/>
        <v>102.68571428571428</v>
      </c>
      <c r="D40" s="110">
        <f>IF(B40&lt;C40,C40*PARAMETROS!F$8,B40*PARAMETROS!F$8)</f>
        <v>41.877124999999992</v>
      </c>
      <c r="E40" s="62">
        <v>4</v>
      </c>
      <c r="F40" s="110">
        <f t="shared" si="2"/>
        <v>169.59583333333333</v>
      </c>
      <c r="G40" s="110">
        <f>PRODUCT(F40,PARAMETROS!F$8)</f>
        <v>54.440262500000003</v>
      </c>
      <c r="I40" s="5"/>
    </row>
    <row r="41" spans="1:9" x14ac:dyDescent="0.2">
      <c r="A41" s="62">
        <v>3</v>
      </c>
      <c r="B41" s="110">
        <f t="shared" si="0"/>
        <v>97.84375</v>
      </c>
      <c r="C41" s="111">
        <f t="shared" si="1"/>
        <v>77.014285714285705</v>
      </c>
      <c r="D41" s="110">
        <f>IF(B41&lt;C41,C41*PARAMETROS!F$8,B41*PARAMETROS!F$8)</f>
        <v>31.407843750000001</v>
      </c>
      <c r="E41" s="62">
        <v>3</v>
      </c>
      <c r="F41" s="110">
        <f t="shared" si="2"/>
        <v>127.19687500000001</v>
      </c>
      <c r="G41" s="110">
        <f>PRODUCT(F41,PARAMETROS!F$8)</f>
        <v>40.830196875000006</v>
      </c>
      <c r="I41" s="5"/>
    </row>
    <row r="42" spans="1:9" x14ac:dyDescent="0.2">
      <c r="A42" s="62">
        <v>2</v>
      </c>
      <c r="B42" s="110">
        <f t="shared" si="0"/>
        <v>65.229166666666657</v>
      </c>
      <c r="C42" s="111">
        <f t="shared" si="1"/>
        <v>51.342857142857142</v>
      </c>
      <c r="D42" s="110">
        <f>IF(B42&lt;C42,C42*PARAMETROS!F$8,B42*PARAMETROS!F$8)</f>
        <v>20.938562499999996</v>
      </c>
      <c r="E42" s="62">
        <v>2</v>
      </c>
      <c r="F42" s="110">
        <f t="shared" si="2"/>
        <v>84.797916666666666</v>
      </c>
      <c r="G42" s="110">
        <f>PRODUCT(F42,PARAMETROS!F$8)</f>
        <v>27.220131250000001</v>
      </c>
      <c r="I42" s="5"/>
    </row>
    <row r="43" spans="1:9" x14ac:dyDescent="0.2">
      <c r="A43" s="63">
        <v>1</v>
      </c>
      <c r="B43" s="112">
        <f t="shared" si="0"/>
        <v>32.614583333333329</v>
      </c>
      <c r="C43" s="113">
        <f t="shared" si="1"/>
        <v>25.671428571428571</v>
      </c>
      <c r="D43" s="112">
        <f>IF(B43&lt;C43,C43*PARAMETROS!F$8,B43*PARAMETROS!F$8)</f>
        <v>10.469281249999998</v>
      </c>
      <c r="E43" s="63">
        <v>1</v>
      </c>
      <c r="F43" s="112">
        <f t="shared" si="2"/>
        <v>42.398958333333333</v>
      </c>
      <c r="G43" s="112">
        <f>PRODUCT(F43,PARAMETROS!F$8)</f>
        <v>13.610065625000001</v>
      </c>
      <c r="I43" s="5"/>
    </row>
    <row r="46" spans="1:9" s="9" customFormat="1" ht="26.25" hidden="1" thickBot="1" x14ac:dyDescent="0.25">
      <c r="A46" s="49"/>
      <c r="B46" s="151" t="s">
        <v>18</v>
      </c>
      <c r="C46" s="152">
        <v>5.99</v>
      </c>
      <c r="D46" s="153"/>
      <c r="E46" s="18"/>
      <c r="F46" s="153"/>
      <c r="G46" s="153"/>
      <c r="I46" s="20"/>
    </row>
  </sheetData>
  <sheetProtection algorithmName="SHA-512" hashValue="qACJA0TzYp97S1W2Ho8acLTkW5WeaiqJjd3tMfa+xU3x55L3KqIeSArvIh6+AQTX/lNhx+9IGRk+BuajKB6OSA==" saltValue="XGkLlUxc/uW1Ht10+3R4Jg==" spinCount="100000" sheet="1" objects="1" scenarios="1"/>
  <mergeCells count="3">
    <mergeCell ref="A1:G1"/>
    <mergeCell ref="B2:D2"/>
    <mergeCell ref="F2:G2"/>
  </mergeCells>
  <phoneticPr fontId="0" type="noConversion"/>
  <pageMargins left="0.94488188976377963" right="0.94488188976377963" top="0" bottom="0.39370078740157483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46"/>
  <sheetViews>
    <sheetView zoomScaleNormal="100" workbookViewId="0">
      <selection activeCell="D7" sqref="D7"/>
    </sheetView>
  </sheetViews>
  <sheetFormatPr baseColWidth="10" defaultRowHeight="12.75" x14ac:dyDescent="0.2"/>
  <cols>
    <col min="1" max="1" width="25.140625" style="1" bestFit="1" customWidth="1"/>
    <col min="2" max="2" width="33.5703125" style="121" customWidth="1"/>
    <col min="3" max="3" width="16.7109375" style="122" hidden="1" customWidth="1"/>
    <col min="4" max="4" width="32.85546875" style="121" customWidth="1"/>
    <col min="5" max="5" width="37.28515625" style="2" bestFit="1" customWidth="1"/>
    <col min="6" max="173" width="11.42578125" style="2"/>
  </cols>
  <sheetData>
    <row r="1" spans="1:173" s="9" customFormat="1" ht="65.25" customHeight="1" x14ac:dyDescent="0.2">
      <c r="A1" s="159" t="s">
        <v>59</v>
      </c>
      <c r="B1" s="159"/>
      <c r="C1" s="159"/>
      <c r="D1" s="159"/>
      <c r="E1" s="18"/>
      <c r="F1" s="18"/>
      <c r="G1" s="18"/>
      <c r="H1" s="21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</row>
    <row r="2" spans="1:173" s="33" customFormat="1" ht="25.5" x14ac:dyDescent="0.2">
      <c r="A2" s="114" t="s">
        <v>52</v>
      </c>
      <c r="B2" s="119" t="s">
        <v>53</v>
      </c>
      <c r="C2" s="120" t="s">
        <v>17</v>
      </c>
      <c r="D2" s="123" t="s">
        <v>56</v>
      </c>
      <c r="E2" s="118"/>
      <c r="F2" s="17"/>
      <c r="G2" s="17"/>
      <c r="H2" s="18"/>
      <c r="I2" s="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</row>
    <row r="3" spans="1:173" s="115" customFormat="1" ht="15" customHeight="1" x14ac:dyDescent="0.2">
      <c r="A3" s="61">
        <v>40</v>
      </c>
      <c r="B3" s="108">
        <f>PARAMETROS!B8</f>
        <v>2100.9306666666666</v>
      </c>
      <c r="C3" s="109"/>
      <c r="D3" s="108">
        <f>PRODUCT(B3,PARAMETROS!F$7)</f>
        <v>674.39874399999997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</row>
    <row r="4" spans="1:173" s="116" customFormat="1" ht="15" customHeight="1" x14ac:dyDescent="0.2">
      <c r="A4" s="62">
        <v>39</v>
      </c>
      <c r="B4" s="110">
        <f>PRODUCT(PARAMETROS!B$8,A4)/A$3</f>
        <v>2048.4074000000001</v>
      </c>
      <c r="C4" s="111">
        <f>(A4/7*30)*$C$46</f>
        <v>864.12857142857138</v>
      </c>
      <c r="D4" s="110">
        <f>IF(B4&lt;C4,C4*PARAMETROS!F$8,B4*PARAMETROS!F$8)</f>
        <v>657.53877540000008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</row>
    <row r="5" spans="1:173" s="116" customFormat="1" ht="15" customHeight="1" x14ac:dyDescent="0.2">
      <c r="A5" s="62">
        <v>38</v>
      </c>
      <c r="B5" s="110">
        <f>PRODUCT(PARAMETROS!B$8,A5)/A$3</f>
        <v>1995.8841333333335</v>
      </c>
      <c r="C5" s="111">
        <f t="shared" ref="C5:C42" si="0">(A5/7*30)*$C$46</f>
        <v>841.97142857142853</v>
      </c>
      <c r="D5" s="110">
        <f>IF(B5&lt;C5,C5*PARAMETROS!F$8,B5*PARAMETROS!F$8)</f>
        <v>640.67880680000007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</row>
    <row r="6" spans="1:173" s="116" customFormat="1" ht="15" customHeight="1" x14ac:dyDescent="0.2">
      <c r="A6" s="62">
        <v>37</v>
      </c>
      <c r="B6" s="110">
        <f>PRODUCT(PARAMETROS!B$8,A6)/A$3</f>
        <v>1943.3608666666667</v>
      </c>
      <c r="C6" s="111">
        <f t="shared" si="0"/>
        <v>819.81428571428557</v>
      </c>
      <c r="D6" s="110">
        <f>IF(B6&lt;C6,C6*PARAMETROS!F$8,B6*PARAMETROS!F$8)</f>
        <v>623.81883819999996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</row>
    <row r="7" spans="1:173" s="116" customFormat="1" ht="15" customHeight="1" x14ac:dyDescent="0.2">
      <c r="A7" s="62">
        <v>36</v>
      </c>
      <c r="B7" s="110">
        <f>PRODUCT(PARAMETROS!B$8,A7)/A$3</f>
        <v>1890.8376000000001</v>
      </c>
      <c r="C7" s="111">
        <f t="shared" si="0"/>
        <v>797.65714285714296</v>
      </c>
      <c r="D7" s="110">
        <f>IF(B7&lt;C7,C7*PARAMETROS!F$8,B7*PARAMETROS!F$8)</f>
        <v>606.95886960000007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</row>
    <row r="8" spans="1:173" s="116" customFormat="1" ht="15" customHeight="1" x14ac:dyDescent="0.2">
      <c r="A8" s="62">
        <v>35</v>
      </c>
      <c r="B8" s="110">
        <f>PRODUCT(PARAMETROS!B$8,A8)/A$3</f>
        <v>1838.3143333333333</v>
      </c>
      <c r="C8" s="111">
        <f t="shared" si="0"/>
        <v>775.5</v>
      </c>
      <c r="D8" s="110">
        <f>IF(B8&lt;C8,C8*PARAMETROS!F$8,B8*PARAMETROS!F$8)</f>
        <v>590.09890099999996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</row>
    <row r="9" spans="1:173" s="116" customFormat="1" ht="15" customHeight="1" x14ac:dyDescent="0.2">
      <c r="A9" s="62">
        <v>34</v>
      </c>
      <c r="B9" s="110">
        <f>PRODUCT(PARAMETROS!B$8,A9)/A$3</f>
        <v>1785.7910666666667</v>
      </c>
      <c r="C9" s="111">
        <f t="shared" si="0"/>
        <v>753.34285714285704</v>
      </c>
      <c r="D9" s="110">
        <f>IF(B9&lt;C9,C9*PARAMETROS!F$8,B9*PARAMETROS!F$8)</f>
        <v>573.23893240000007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</row>
    <row r="10" spans="1:173" s="116" customFormat="1" ht="15" customHeight="1" x14ac:dyDescent="0.2">
      <c r="A10" s="62">
        <v>33</v>
      </c>
      <c r="B10" s="110">
        <f>PRODUCT(PARAMETROS!B$8,A10)/A$3</f>
        <v>1733.2678000000001</v>
      </c>
      <c r="C10" s="111">
        <f t="shared" si="0"/>
        <v>731.18571428571431</v>
      </c>
      <c r="D10" s="110">
        <f>IF(B10&lt;C10,C10*PARAMETROS!F$8,B10*PARAMETROS!F$8)</f>
        <v>556.37896380000007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</row>
    <row r="11" spans="1:173" s="116" customFormat="1" ht="15" customHeight="1" x14ac:dyDescent="0.2">
      <c r="A11" s="62">
        <v>32</v>
      </c>
      <c r="B11" s="110">
        <f>PRODUCT(PARAMETROS!B$8,A11)/A$3</f>
        <v>1680.7445333333333</v>
      </c>
      <c r="C11" s="111">
        <f t="shared" si="0"/>
        <v>709.02857142857135</v>
      </c>
      <c r="D11" s="110">
        <f>IF(B11&lt;C11,C11*PARAMETROS!F$8,B11*PARAMETROS!F$8)</f>
        <v>539.51899519999995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</row>
    <row r="12" spans="1:173" s="116" customFormat="1" ht="15" customHeight="1" x14ac:dyDescent="0.2">
      <c r="A12" s="62">
        <v>31</v>
      </c>
      <c r="B12" s="110">
        <f>PRODUCT(PARAMETROS!B$8,A12)/A$3</f>
        <v>1628.2212666666667</v>
      </c>
      <c r="C12" s="111">
        <f t="shared" si="0"/>
        <v>686.87142857142862</v>
      </c>
      <c r="D12" s="110">
        <f>IF(B12&lt;C12,C12*PARAMETROS!F$8,B12*PARAMETROS!F$8)</f>
        <v>522.65902660000006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</row>
    <row r="13" spans="1:173" s="116" customFormat="1" ht="15" customHeight="1" x14ac:dyDescent="0.2">
      <c r="A13" s="62">
        <v>30</v>
      </c>
      <c r="B13" s="110">
        <f>PRODUCT(PARAMETROS!B$8,A13)/A$3</f>
        <v>1575.6979999999999</v>
      </c>
      <c r="C13" s="111">
        <f t="shared" si="0"/>
        <v>664.71428571428567</v>
      </c>
      <c r="D13" s="110">
        <f>IF(B13&lt;C13,C13*PARAMETROS!F$8,B13*PARAMETROS!F$8)</f>
        <v>505.79905799999995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</row>
    <row r="14" spans="1:173" s="116" customFormat="1" ht="15" customHeight="1" x14ac:dyDescent="0.2">
      <c r="A14" s="62">
        <v>29</v>
      </c>
      <c r="B14" s="110">
        <f>PRODUCT(PARAMETROS!B$8,A14)/A$3</f>
        <v>1523.1747333333333</v>
      </c>
      <c r="C14" s="111">
        <f t="shared" si="0"/>
        <v>642.55714285714294</v>
      </c>
      <c r="D14" s="110">
        <f>IF(B14&lt;C14,C14*PARAMETROS!F$8,B14*PARAMETROS!F$8)</f>
        <v>488.9390894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</row>
    <row r="15" spans="1:173" s="116" customFormat="1" ht="15" customHeight="1" x14ac:dyDescent="0.2">
      <c r="A15" s="62">
        <v>28</v>
      </c>
      <c r="B15" s="110">
        <f>PRODUCT(PARAMETROS!B$8,A15)/A$3</f>
        <v>1470.6514666666667</v>
      </c>
      <c r="C15" s="111">
        <f t="shared" si="0"/>
        <v>620.4</v>
      </c>
      <c r="D15" s="110">
        <f>IF(B15&lt;C15,C15*PARAMETROS!F$8,B15*PARAMETROS!F$8)</f>
        <v>472.0791208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</row>
    <row r="16" spans="1:173" s="116" customFormat="1" ht="15" customHeight="1" x14ac:dyDescent="0.2">
      <c r="A16" s="62">
        <v>27</v>
      </c>
      <c r="B16" s="110">
        <f>PRODUCT(PARAMETROS!B$8,A16)/A$3</f>
        <v>1418.1281999999999</v>
      </c>
      <c r="C16" s="111">
        <f t="shared" si="0"/>
        <v>598.24285714285713</v>
      </c>
      <c r="D16" s="110">
        <f>IF(B16&lt;C16,C16*PARAMETROS!F$8,B16*PARAMETROS!F$8)</f>
        <v>455.2191522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</row>
    <row r="17" spans="1:173" s="116" customFormat="1" ht="15" customHeight="1" x14ac:dyDescent="0.2">
      <c r="A17" s="62">
        <v>26</v>
      </c>
      <c r="B17" s="110">
        <f>PRODUCT(PARAMETROS!B$8,A17)/A$3</f>
        <v>1365.6049333333333</v>
      </c>
      <c r="C17" s="111">
        <f t="shared" si="0"/>
        <v>576.08571428571429</v>
      </c>
      <c r="D17" s="110">
        <f>IF(B17&lt;C17,C17*PARAMETROS!F$8,B17*PARAMETROS!F$8)</f>
        <v>438.35918359999999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</row>
    <row r="18" spans="1:173" s="116" customFormat="1" ht="15" customHeight="1" x14ac:dyDescent="0.2">
      <c r="A18" s="62">
        <v>25</v>
      </c>
      <c r="B18" s="110">
        <f>PRODUCT(PARAMETROS!B$8,A18)/A$3</f>
        <v>1313.0816666666665</v>
      </c>
      <c r="C18" s="111">
        <f t="shared" si="0"/>
        <v>553.92857142857144</v>
      </c>
      <c r="D18" s="110">
        <f>IF(B18&lt;C18,C18*PARAMETROS!F$8,B18*PARAMETROS!F$8)</f>
        <v>421.49921499999994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</row>
    <row r="19" spans="1:173" s="116" customFormat="1" ht="15" customHeight="1" x14ac:dyDescent="0.2">
      <c r="A19" s="62">
        <v>24</v>
      </c>
      <c r="B19" s="110">
        <f>PRODUCT(PARAMETROS!B$8,A19)/A$3</f>
        <v>1260.5583999999999</v>
      </c>
      <c r="C19" s="111">
        <f t="shared" si="0"/>
        <v>531.77142857142849</v>
      </c>
      <c r="D19" s="110">
        <f>IF(B19&lt;C19,C19*PARAMETROS!F$8,B19*PARAMETROS!F$8)</f>
        <v>404.63924639999999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</row>
    <row r="20" spans="1:173" s="116" customFormat="1" ht="15" customHeight="1" x14ac:dyDescent="0.2">
      <c r="A20" s="62">
        <v>23</v>
      </c>
      <c r="B20" s="110">
        <f>PRODUCT(PARAMETROS!B$8,A20)/A$3</f>
        <v>1208.0351333333333</v>
      </c>
      <c r="C20" s="111">
        <f t="shared" si="0"/>
        <v>509.6142857142857</v>
      </c>
      <c r="D20" s="110">
        <f>IF(B20&lt;C20,C20*PARAMETROS!F$8,B20*PARAMETROS!F$8)</f>
        <v>387.77927779999999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</row>
    <row r="21" spans="1:173" s="116" customFormat="1" ht="15" customHeight="1" x14ac:dyDescent="0.2">
      <c r="A21" s="62">
        <v>22</v>
      </c>
      <c r="B21" s="110">
        <f>PRODUCT(PARAMETROS!B$8,A21)/A$3</f>
        <v>1155.5118666666667</v>
      </c>
      <c r="C21" s="111">
        <f t="shared" si="0"/>
        <v>487.4571428571428</v>
      </c>
      <c r="D21" s="110">
        <f>IF(B21&lt;C21,C21*PARAMETROS!F$8,B21*PARAMETROS!F$8)</f>
        <v>370.91930920000004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</row>
    <row r="22" spans="1:173" s="116" customFormat="1" ht="15" customHeight="1" x14ac:dyDescent="0.2">
      <c r="A22" s="62">
        <v>21</v>
      </c>
      <c r="B22" s="110">
        <f>PRODUCT(PARAMETROS!B$8,A22)/A$3</f>
        <v>1102.9886000000001</v>
      </c>
      <c r="C22" s="111">
        <f t="shared" si="0"/>
        <v>465.3</v>
      </c>
      <c r="D22" s="110">
        <f>IF(B22&lt;C22,C22*PARAMETROS!F$8,B22*PARAMETROS!F$8)</f>
        <v>354.05934060000004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</row>
    <row r="23" spans="1:173" s="116" customFormat="1" ht="15" customHeight="1" x14ac:dyDescent="0.2">
      <c r="A23" s="62">
        <v>20</v>
      </c>
      <c r="B23" s="110">
        <f>PRODUCT(PARAMETROS!B$8,A23)/A$3</f>
        <v>1050.4653333333333</v>
      </c>
      <c r="C23" s="111">
        <f t="shared" si="0"/>
        <v>443.14285714285717</v>
      </c>
      <c r="D23" s="110">
        <f>IF(B23&lt;C23,C23*PARAMETROS!F$8,B23*PARAMETROS!F$8)</f>
        <v>337.19937199999998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</row>
    <row r="24" spans="1:173" s="116" customFormat="1" ht="15" customHeight="1" x14ac:dyDescent="0.2">
      <c r="A24" s="62">
        <v>19</v>
      </c>
      <c r="B24" s="110">
        <f>PRODUCT(PARAMETROS!B$8,A24)/A$3</f>
        <v>997.94206666666673</v>
      </c>
      <c r="C24" s="111">
        <f t="shared" si="0"/>
        <v>420.98571428571427</v>
      </c>
      <c r="D24" s="110">
        <f>IF(B24&lt;C24,C24*PARAMETROS!F$8,B24*PARAMETROS!F$8)</f>
        <v>320.33940340000004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</row>
    <row r="25" spans="1:173" s="116" customFormat="1" ht="15" customHeight="1" x14ac:dyDescent="0.2">
      <c r="A25" s="62">
        <v>18</v>
      </c>
      <c r="B25" s="110">
        <f>PRODUCT(PARAMETROS!B$8,A25)/A$3</f>
        <v>945.41880000000003</v>
      </c>
      <c r="C25" s="111">
        <f t="shared" si="0"/>
        <v>398.82857142857148</v>
      </c>
      <c r="D25" s="110">
        <f>IF(B25&lt;C25,C25*PARAMETROS!F$8,B25*PARAMETROS!F$8)</f>
        <v>303.47943480000004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</row>
    <row r="26" spans="1:173" s="116" customFormat="1" ht="15" customHeight="1" x14ac:dyDescent="0.2">
      <c r="A26" s="62">
        <v>17</v>
      </c>
      <c r="B26" s="110">
        <f>PRODUCT(PARAMETROS!B$8,A26)/A$3</f>
        <v>892.89553333333333</v>
      </c>
      <c r="C26" s="111">
        <f t="shared" si="0"/>
        <v>376.67142857142852</v>
      </c>
      <c r="D26" s="110">
        <f>IF(B26&lt;C26,C26*PARAMETROS!F$8,B26*PARAMETROS!F$8)</f>
        <v>286.61946620000003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</row>
    <row r="27" spans="1:173" s="116" customFormat="1" ht="15" customHeight="1" x14ac:dyDescent="0.2">
      <c r="A27" s="62">
        <v>16</v>
      </c>
      <c r="B27" s="110">
        <f>PRODUCT(PARAMETROS!B$8,A27)/A$3</f>
        <v>840.37226666666663</v>
      </c>
      <c r="C27" s="111">
        <f t="shared" si="0"/>
        <v>354.51428571428568</v>
      </c>
      <c r="D27" s="110">
        <f>IF(B27&lt;C27,C27*PARAMETROS!F$8,B27*PARAMETROS!F$8)</f>
        <v>269.75949759999997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</row>
    <row r="28" spans="1:173" s="116" customFormat="1" ht="15" customHeight="1" x14ac:dyDescent="0.2">
      <c r="A28" s="62">
        <v>15</v>
      </c>
      <c r="B28" s="110">
        <f>PRODUCT(PARAMETROS!B$8,A28)/A$3</f>
        <v>787.84899999999993</v>
      </c>
      <c r="C28" s="111">
        <f t="shared" si="0"/>
        <v>332.35714285714283</v>
      </c>
      <c r="D28" s="110">
        <f>IF(B28&lt;C28,C28*PARAMETROS!F$8,B28*PARAMETROS!F$8)</f>
        <v>252.89952899999997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</row>
    <row r="29" spans="1:173" s="116" customFormat="1" ht="15" customHeight="1" x14ac:dyDescent="0.2">
      <c r="A29" s="62">
        <v>14</v>
      </c>
      <c r="B29" s="110">
        <f>PRODUCT(PARAMETROS!B$8,A29)/A$3</f>
        <v>735.32573333333335</v>
      </c>
      <c r="C29" s="111">
        <f t="shared" si="0"/>
        <v>310.2</v>
      </c>
      <c r="D29" s="110">
        <f>IF(B29&lt;C29,C29*PARAMETROS!F$8,B29*PARAMETROS!F$8)</f>
        <v>236.0395604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</row>
    <row r="30" spans="1:173" s="116" customFormat="1" ht="15" customHeight="1" x14ac:dyDescent="0.2">
      <c r="A30" s="62">
        <v>13</v>
      </c>
      <c r="B30" s="110">
        <f>PRODUCT(PARAMETROS!B$8,A30)/A$3</f>
        <v>682.80246666666665</v>
      </c>
      <c r="C30" s="111">
        <f t="shared" si="0"/>
        <v>288.04285714285714</v>
      </c>
      <c r="D30" s="110">
        <f>IF(B30&lt;C30,C30*PARAMETROS!F$8,B30*PARAMETROS!F$8)</f>
        <v>219.1795918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</row>
    <row r="31" spans="1:173" s="116" customFormat="1" ht="15" customHeight="1" x14ac:dyDescent="0.2">
      <c r="A31" s="62">
        <v>12</v>
      </c>
      <c r="B31" s="110">
        <f>PRODUCT(PARAMETROS!B$8,A31)/A$3</f>
        <v>630.27919999999995</v>
      </c>
      <c r="C31" s="111">
        <f t="shared" si="0"/>
        <v>265.88571428571424</v>
      </c>
      <c r="D31" s="110">
        <f>IF(B31&lt;C31,C31*PARAMETROS!F$8,B31*PARAMETROS!F$8)</f>
        <v>202.3196232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</row>
    <row r="32" spans="1:173" s="116" customFormat="1" ht="15" customHeight="1" x14ac:dyDescent="0.2">
      <c r="A32" s="62">
        <v>11</v>
      </c>
      <c r="B32" s="110">
        <f>PRODUCT(PARAMETROS!B$8,A32)/A$3</f>
        <v>577.75593333333336</v>
      </c>
      <c r="C32" s="111">
        <f t="shared" si="0"/>
        <v>243.7285714285714</v>
      </c>
      <c r="D32" s="110">
        <f>IF(B32&lt;C32,C32*PARAMETROS!F$8,B32*PARAMETROS!F$8)</f>
        <v>185.45965460000002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</row>
    <row r="33" spans="1:173" s="116" customFormat="1" ht="15" customHeight="1" x14ac:dyDescent="0.2">
      <c r="A33" s="62">
        <v>10</v>
      </c>
      <c r="B33" s="110">
        <f>PRODUCT(PARAMETROS!B$8,A33)/A$3</f>
        <v>525.23266666666666</v>
      </c>
      <c r="C33" s="111">
        <f t="shared" si="0"/>
        <v>221.57142857142858</v>
      </c>
      <c r="D33" s="110">
        <f>IF(B33&lt;C33,C33*PARAMETROS!F$8,B33*PARAMETROS!F$8)</f>
        <v>168.59968599999999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</row>
    <row r="34" spans="1:173" s="116" customFormat="1" ht="15" customHeight="1" x14ac:dyDescent="0.2">
      <c r="A34" s="62">
        <v>9</v>
      </c>
      <c r="B34" s="110">
        <f>PRODUCT(PARAMETROS!B$8,A34)/A$3</f>
        <v>472.70940000000002</v>
      </c>
      <c r="C34" s="111">
        <f t="shared" si="0"/>
        <v>199.41428571428574</v>
      </c>
      <c r="D34" s="110">
        <f>IF(B34&lt;C34,C34*PARAMETROS!F$8,B34*PARAMETROS!F$8)</f>
        <v>151.73971740000002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</row>
    <row r="35" spans="1:173" s="116" customFormat="1" ht="15" customHeight="1" x14ac:dyDescent="0.2">
      <c r="A35" s="62">
        <v>8</v>
      </c>
      <c r="B35" s="110">
        <f>PRODUCT(PARAMETROS!B$8,A35)/A$3</f>
        <v>420.18613333333332</v>
      </c>
      <c r="C35" s="111">
        <f t="shared" si="0"/>
        <v>177.25714285714284</v>
      </c>
      <c r="D35" s="110">
        <f>IF(B35&lt;C35,C35*PARAMETROS!F$8,B35*PARAMETROS!F$8)</f>
        <v>134.87974879999999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</row>
    <row r="36" spans="1:173" s="116" customFormat="1" ht="15" customHeight="1" x14ac:dyDescent="0.2">
      <c r="A36" s="62">
        <v>7</v>
      </c>
      <c r="B36" s="110">
        <f>PRODUCT(PARAMETROS!B$8,A36)/A$3</f>
        <v>367.66286666666667</v>
      </c>
      <c r="C36" s="111">
        <f t="shared" si="0"/>
        <v>155.1</v>
      </c>
      <c r="D36" s="110">
        <f>IF(B36&lt;C36,C36*PARAMETROS!F$8,B36*PARAMETROS!F$8)</f>
        <v>118.0197802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</row>
    <row r="37" spans="1:173" s="116" customFormat="1" ht="15" customHeight="1" x14ac:dyDescent="0.2">
      <c r="A37" s="62">
        <v>6</v>
      </c>
      <c r="B37" s="110">
        <f>PRODUCT(PARAMETROS!B$8,A37)/A$3</f>
        <v>315.13959999999997</v>
      </c>
      <c r="C37" s="111">
        <f t="shared" si="0"/>
        <v>132.94285714285712</v>
      </c>
      <c r="D37" s="110">
        <f>IF(B37&lt;C37,C37*PARAMETROS!F$8,B37*PARAMETROS!F$8)</f>
        <v>101.1598116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</row>
    <row r="38" spans="1:173" s="116" customFormat="1" ht="15" customHeight="1" x14ac:dyDescent="0.2">
      <c r="A38" s="62">
        <v>5</v>
      </c>
      <c r="B38" s="110">
        <f>PRODUCT(PARAMETROS!B$8,A38)/A$3</f>
        <v>262.61633333333333</v>
      </c>
      <c r="C38" s="111">
        <f t="shared" si="0"/>
        <v>110.78571428571429</v>
      </c>
      <c r="D38" s="110">
        <f>IF(B38&lt;C38,C38*PARAMETROS!F$8,B38*PARAMETROS!F$8)</f>
        <v>84.299842999999996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</row>
    <row r="39" spans="1:173" s="116" customFormat="1" ht="15" customHeight="1" x14ac:dyDescent="0.2">
      <c r="A39" s="62">
        <v>4</v>
      </c>
      <c r="B39" s="110">
        <f>PRODUCT(PARAMETROS!B$8,A39)/A$3</f>
        <v>210.09306666666666</v>
      </c>
      <c r="C39" s="111">
        <f t="shared" si="0"/>
        <v>88.628571428571419</v>
      </c>
      <c r="D39" s="110">
        <f>IF(B39&lt;C39,C39*PARAMETROS!F$8,B39*PARAMETROS!F$8)</f>
        <v>67.439874399999994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</row>
    <row r="40" spans="1:173" s="116" customFormat="1" ht="15" customHeight="1" x14ac:dyDescent="0.2">
      <c r="A40" s="62">
        <v>3</v>
      </c>
      <c r="B40" s="110">
        <f>PRODUCT(PARAMETROS!B$8,A40)/A$3</f>
        <v>157.56979999999999</v>
      </c>
      <c r="C40" s="111">
        <f t="shared" si="0"/>
        <v>66.471428571428561</v>
      </c>
      <c r="D40" s="110">
        <f>IF(B40&lt;C40,C40*PARAMETROS!F$8,B40*PARAMETROS!F$8)</f>
        <v>50.579905799999999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</row>
    <row r="41" spans="1:173" s="116" customFormat="1" ht="15" customHeight="1" x14ac:dyDescent="0.2">
      <c r="A41" s="62">
        <v>2</v>
      </c>
      <c r="B41" s="110">
        <f>PRODUCT(PARAMETROS!B$8,A41)/A$3</f>
        <v>105.04653333333333</v>
      </c>
      <c r="C41" s="111">
        <f t="shared" si="0"/>
        <v>44.31428571428571</v>
      </c>
      <c r="D41" s="110">
        <f>IF(B41&lt;C41,C41*PARAMETROS!F$8,B41*PARAMETROS!F$8)</f>
        <v>33.719937199999997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</row>
    <row r="42" spans="1:173" s="117" customFormat="1" ht="15" customHeight="1" x14ac:dyDescent="0.2">
      <c r="A42" s="63">
        <v>1</v>
      </c>
      <c r="B42" s="112">
        <f>PRODUCT(PARAMETROS!B$8,A42)/A$3</f>
        <v>52.523266666666665</v>
      </c>
      <c r="C42" s="113">
        <f t="shared" si="0"/>
        <v>22.157142857142855</v>
      </c>
      <c r="D42" s="112">
        <f>IF(B42&lt;C42,C42*PARAMETROS!F$8,B42*PARAMETROS!F$8)</f>
        <v>16.859968599999998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</row>
    <row r="46" spans="1:173" s="9" customFormat="1" ht="26.25" hidden="1" thickBot="1" x14ac:dyDescent="0.25">
      <c r="A46" s="49"/>
      <c r="B46" s="154" t="s">
        <v>36</v>
      </c>
      <c r="C46" s="155">
        <v>5.17</v>
      </c>
      <c r="D46" s="153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</row>
  </sheetData>
  <sheetProtection algorithmName="SHA-512" hashValue="FgbdOFIefVYemZE+sogxYYbbTk06nRsGRVhNeWre6kq3iVstMb2rMBVnDczy37ksIYZ/A+ZSAZD5AELuv25lZg==" saltValue="lNIYzyGp0BklEtprnTCfag==" spinCount="100000" sheet="1" objects="1" scenarios="1"/>
  <mergeCells count="1">
    <mergeCell ref="A1:D1"/>
  </mergeCells>
  <phoneticPr fontId="0" type="noConversion"/>
  <printOptions horizontalCentered="1"/>
  <pageMargins left="0.94488188976377963" right="0.94488188976377963" top="0" bottom="0.39370078740157483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46"/>
  <sheetViews>
    <sheetView view="pageLayout" zoomScaleNormal="100" workbookViewId="0">
      <selection activeCell="A46" sqref="A46:XFD46"/>
    </sheetView>
  </sheetViews>
  <sheetFormatPr baseColWidth="10" defaultRowHeight="12.75" x14ac:dyDescent="0.2"/>
  <cols>
    <col min="1" max="1" width="25.140625" style="1" bestFit="1" customWidth="1"/>
    <col min="2" max="2" width="33.5703125" style="1" customWidth="1"/>
    <col min="3" max="3" width="19.7109375" style="3" hidden="1" customWidth="1"/>
    <col min="4" max="4" width="32.7109375" style="1" customWidth="1"/>
    <col min="5" max="5" width="43.5703125" customWidth="1"/>
  </cols>
  <sheetData>
    <row r="1" spans="1:170" s="9" customFormat="1" ht="65.25" customHeight="1" x14ac:dyDescent="0.2">
      <c r="A1" s="159" t="s">
        <v>58</v>
      </c>
      <c r="B1" s="159"/>
      <c r="C1" s="159"/>
      <c r="D1" s="159"/>
      <c r="E1" s="21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</row>
    <row r="2" spans="1:170" s="33" customFormat="1" ht="25.5" x14ac:dyDescent="0.2">
      <c r="A2" s="64" t="s">
        <v>52</v>
      </c>
      <c r="B2" s="95" t="s">
        <v>53</v>
      </c>
      <c r="C2" s="124" t="s">
        <v>17</v>
      </c>
      <c r="D2" s="97" t="s">
        <v>56</v>
      </c>
      <c r="E2" s="18"/>
      <c r="F2" s="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</row>
    <row r="3" spans="1:170" ht="15" customHeight="1" x14ac:dyDescent="0.2">
      <c r="A3" s="61">
        <v>40</v>
      </c>
      <c r="B3" s="108">
        <f>PARAMETROS!B9</f>
        <v>1804.3016666666667</v>
      </c>
      <c r="C3" s="109"/>
      <c r="D3" s="108">
        <f>PRODUCT(B3,PARAMETROS!F$7)</f>
        <v>579.180835</v>
      </c>
    </row>
    <row r="4" spans="1:170" ht="15" customHeight="1" x14ac:dyDescent="0.2">
      <c r="A4" s="62">
        <v>39</v>
      </c>
      <c r="B4" s="110">
        <f>PRODUCT(B$3,A4)/A$3</f>
        <v>1759.194125</v>
      </c>
      <c r="C4" s="111">
        <f>(A4/7*30)*$C$46</f>
        <v>864.12857142857138</v>
      </c>
      <c r="D4" s="110">
        <f>IF(B4&lt;C4,C4*PARAMETROS!F$8,B4*PARAMETROS!F$8)</f>
        <v>564.70131412499995</v>
      </c>
    </row>
    <row r="5" spans="1:170" ht="15" customHeight="1" x14ac:dyDescent="0.2">
      <c r="A5" s="62">
        <v>38</v>
      </c>
      <c r="B5" s="110">
        <f>PRODUCT(B$3,A5)/A$3</f>
        <v>1714.0865833333332</v>
      </c>
      <c r="C5" s="111">
        <f t="shared" ref="C5:C42" si="0">(A5/7*30)*$C$46</f>
        <v>841.97142857142853</v>
      </c>
      <c r="D5" s="110">
        <f>IF(B5&lt;C5,C5*PARAMETROS!F$8,B5*PARAMETROS!F$8)</f>
        <v>550.22179325000002</v>
      </c>
    </row>
    <row r="6" spans="1:170" ht="15" customHeight="1" x14ac:dyDescent="0.2">
      <c r="A6" s="62">
        <v>37</v>
      </c>
      <c r="B6" s="110">
        <f t="shared" ref="B6:B42" si="1">PRODUCT(B$3,A6)/A$3</f>
        <v>1668.9790416666667</v>
      </c>
      <c r="C6" s="111">
        <f t="shared" si="0"/>
        <v>819.81428571428557</v>
      </c>
      <c r="D6" s="110">
        <f>IF(B6&lt;C6,C6*PARAMETROS!F$8,B6*PARAMETROS!F$8)</f>
        <v>535.74227237500008</v>
      </c>
    </row>
    <row r="7" spans="1:170" ht="15" customHeight="1" x14ac:dyDescent="0.2">
      <c r="A7" s="62">
        <v>36</v>
      </c>
      <c r="B7" s="110">
        <f t="shared" si="1"/>
        <v>1623.8715</v>
      </c>
      <c r="C7" s="111">
        <f t="shared" si="0"/>
        <v>797.65714285714296</v>
      </c>
      <c r="D7" s="110">
        <f>IF(B7&lt;C7,C7*PARAMETROS!F$8,B7*PARAMETROS!F$8)</f>
        <v>521.26275150000004</v>
      </c>
    </row>
    <row r="8" spans="1:170" ht="15" customHeight="1" x14ac:dyDescent="0.2">
      <c r="A8" s="62">
        <v>35</v>
      </c>
      <c r="B8" s="110">
        <f t="shared" si="1"/>
        <v>1578.7639583333334</v>
      </c>
      <c r="C8" s="111">
        <f t="shared" si="0"/>
        <v>775.5</v>
      </c>
      <c r="D8" s="110">
        <f>IF(B8&lt;C8,C8*PARAMETROS!F$8,B8*PARAMETROS!F$8)</f>
        <v>506.78323062500004</v>
      </c>
    </row>
    <row r="9" spans="1:170" ht="15" customHeight="1" x14ac:dyDescent="0.2">
      <c r="A9" s="62">
        <v>34</v>
      </c>
      <c r="B9" s="110">
        <f t="shared" si="1"/>
        <v>1533.6564166666667</v>
      </c>
      <c r="C9" s="111">
        <f t="shared" si="0"/>
        <v>753.34285714285704</v>
      </c>
      <c r="D9" s="110">
        <f>IF(B9&lt;C9,C9*PARAMETROS!F$8,B9*PARAMETROS!F$8)</f>
        <v>492.30370975</v>
      </c>
    </row>
    <row r="10" spans="1:170" ht="15" customHeight="1" x14ac:dyDescent="0.2">
      <c r="A10" s="62">
        <v>33</v>
      </c>
      <c r="B10" s="110">
        <f t="shared" si="1"/>
        <v>1488.548875</v>
      </c>
      <c r="C10" s="111">
        <f t="shared" si="0"/>
        <v>731.18571428571431</v>
      </c>
      <c r="D10" s="110">
        <f>IF(B10&lt;C10,C10*PARAMETROS!F$8,B10*PARAMETROS!F$8)</f>
        <v>477.824188875</v>
      </c>
    </row>
    <row r="11" spans="1:170" ht="15" customHeight="1" x14ac:dyDescent="0.2">
      <c r="A11" s="62">
        <v>32</v>
      </c>
      <c r="B11" s="110">
        <f t="shared" si="1"/>
        <v>1443.4413333333334</v>
      </c>
      <c r="C11" s="111">
        <f t="shared" si="0"/>
        <v>709.02857142857135</v>
      </c>
      <c r="D11" s="110">
        <f>IF(B11&lt;C11,C11*PARAMETROS!F$8,B11*PARAMETROS!F$8)</f>
        <v>463.34466800000007</v>
      </c>
    </row>
    <row r="12" spans="1:170" ht="15" customHeight="1" x14ac:dyDescent="0.2">
      <c r="A12" s="62">
        <v>31</v>
      </c>
      <c r="B12" s="110">
        <f t="shared" si="1"/>
        <v>1398.3337916666667</v>
      </c>
      <c r="C12" s="111">
        <f t="shared" si="0"/>
        <v>686.87142857142862</v>
      </c>
      <c r="D12" s="110">
        <f>IF(B12&lt;C12,C12*PARAMETROS!F$8,B12*PARAMETROS!F$8)</f>
        <v>448.86514712500002</v>
      </c>
    </row>
    <row r="13" spans="1:170" ht="15" customHeight="1" x14ac:dyDescent="0.2">
      <c r="A13" s="62">
        <v>30</v>
      </c>
      <c r="B13" s="110">
        <f t="shared" si="1"/>
        <v>1353.2262500000002</v>
      </c>
      <c r="C13" s="111">
        <f t="shared" si="0"/>
        <v>664.71428571428567</v>
      </c>
      <c r="D13" s="110">
        <f>IF(B13&lt;C13,C13*PARAMETROS!F$8,B13*PARAMETROS!F$8)</f>
        <v>434.38562625000009</v>
      </c>
    </row>
    <row r="14" spans="1:170" ht="15" customHeight="1" x14ac:dyDescent="0.2">
      <c r="A14" s="62">
        <v>29</v>
      </c>
      <c r="B14" s="110">
        <f t="shared" si="1"/>
        <v>1308.1187083333334</v>
      </c>
      <c r="C14" s="111">
        <f t="shared" si="0"/>
        <v>642.55714285714294</v>
      </c>
      <c r="D14" s="110">
        <f>IF(B14&lt;C14,C14*PARAMETROS!F$8,B14*PARAMETROS!F$8)</f>
        <v>419.90610537500004</v>
      </c>
    </row>
    <row r="15" spans="1:170" ht="15" customHeight="1" x14ac:dyDescent="0.2">
      <c r="A15" s="62">
        <v>28</v>
      </c>
      <c r="B15" s="110">
        <f t="shared" si="1"/>
        <v>1263.0111666666667</v>
      </c>
      <c r="C15" s="111">
        <f t="shared" si="0"/>
        <v>620.4</v>
      </c>
      <c r="D15" s="110">
        <f>IF(B15&lt;C15,C15*PARAMETROS!F$8,B15*PARAMETROS!F$8)</f>
        <v>405.42658449999999</v>
      </c>
    </row>
    <row r="16" spans="1:170" ht="15" customHeight="1" x14ac:dyDescent="0.2">
      <c r="A16" s="62">
        <v>27</v>
      </c>
      <c r="B16" s="110">
        <f t="shared" si="1"/>
        <v>1217.9036250000001</v>
      </c>
      <c r="C16" s="111">
        <f t="shared" si="0"/>
        <v>598.24285714285713</v>
      </c>
      <c r="D16" s="110">
        <f>IF(B16&lt;C16,C16*PARAMETROS!F$8,B16*PARAMETROS!F$8)</f>
        <v>390.94706362500006</v>
      </c>
    </row>
    <row r="17" spans="1:4" ht="15" customHeight="1" x14ac:dyDescent="0.2">
      <c r="A17" s="62">
        <v>26</v>
      </c>
      <c r="B17" s="110">
        <f t="shared" si="1"/>
        <v>1172.7960833333334</v>
      </c>
      <c r="C17" s="111">
        <f t="shared" si="0"/>
        <v>576.08571428571429</v>
      </c>
      <c r="D17" s="110">
        <f>IF(B17&lt;C17,C17*PARAMETROS!F$8,B17*PARAMETROS!F$8)</f>
        <v>376.46754275000001</v>
      </c>
    </row>
    <row r="18" spans="1:4" ht="15" customHeight="1" x14ac:dyDescent="0.2">
      <c r="A18" s="62">
        <v>25</v>
      </c>
      <c r="B18" s="110">
        <f t="shared" si="1"/>
        <v>1127.6885416666669</v>
      </c>
      <c r="C18" s="111">
        <f t="shared" si="0"/>
        <v>553.92857142857144</v>
      </c>
      <c r="D18" s="110">
        <f>IF(B18&lt;C18,C18*PARAMETROS!F$8,B18*PARAMETROS!F$8)</f>
        <v>361.98802187500007</v>
      </c>
    </row>
    <row r="19" spans="1:4" ht="15" customHeight="1" x14ac:dyDescent="0.2">
      <c r="A19" s="62">
        <v>24</v>
      </c>
      <c r="B19" s="110">
        <f t="shared" si="1"/>
        <v>1082.5810000000001</v>
      </c>
      <c r="C19" s="111">
        <f t="shared" si="0"/>
        <v>531.77142857142849</v>
      </c>
      <c r="D19" s="110">
        <f>IF(B19&lt;C19,C19*PARAMETROS!F$8,B19*PARAMETROS!F$8)</f>
        <v>347.50850100000002</v>
      </c>
    </row>
    <row r="20" spans="1:4" ht="15" customHeight="1" x14ac:dyDescent="0.2">
      <c r="A20" s="62">
        <v>23</v>
      </c>
      <c r="B20" s="110">
        <f t="shared" si="1"/>
        <v>1037.4734583333334</v>
      </c>
      <c r="C20" s="111">
        <f t="shared" si="0"/>
        <v>509.6142857142857</v>
      </c>
      <c r="D20" s="110">
        <f>IF(B20&lt;C20,C20*PARAMETROS!F$8,B20*PARAMETROS!F$8)</f>
        <v>333.02898012500003</v>
      </c>
    </row>
    <row r="21" spans="1:4" ht="15" customHeight="1" x14ac:dyDescent="0.2">
      <c r="A21" s="62">
        <v>22</v>
      </c>
      <c r="B21" s="110">
        <f t="shared" si="1"/>
        <v>992.36591666666664</v>
      </c>
      <c r="C21" s="111">
        <f t="shared" si="0"/>
        <v>487.4571428571428</v>
      </c>
      <c r="D21" s="110">
        <f>IF(B21&lt;C21,C21*PARAMETROS!F$8,B21*PARAMETROS!F$8)</f>
        <v>318.54945924999998</v>
      </c>
    </row>
    <row r="22" spans="1:4" ht="15" customHeight="1" x14ac:dyDescent="0.2">
      <c r="A22" s="62">
        <v>21</v>
      </c>
      <c r="B22" s="110">
        <f t="shared" si="1"/>
        <v>947.258375</v>
      </c>
      <c r="C22" s="111">
        <f t="shared" si="0"/>
        <v>465.3</v>
      </c>
      <c r="D22" s="110">
        <f>IF(B22&lt;C22,C22*PARAMETROS!F$8,B22*PARAMETROS!F$8)</f>
        <v>304.06993837499999</v>
      </c>
    </row>
    <row r="23" spans="1:4" ht="15" customHeight="1" x14ac:dyDescent="0.2">
      <c r="A23" s="62">
        <v>20</v>
      </c>
      <c r="B23" s="110">
        <f t="shared" si="1"/>
        <v>902.15083333333337</v>
      </c>
      <c r="C23" s="111">
        <f t="shared" si="0"/>
        <v>443.14285714285717</v>
      </c>
      <c r="D23" s="110">
        <f>IF(B23&lt;C23,C23*PARAMETROS!F$8,B23*PARAMETROS!F$8)</f>
        <v>289.5904175</v>
      </c>
    </row>
    <row r="24" spans="1:4" ht="15" customHeight="1" x14ac:dyDescent="0.2">
      <c r="A24" s="62">
        <v>19</v>
      </c>
      <c r="B24" s="110">
        <f t="shared" si="1"/>
        <v>857.04329166666662</v>
      </c>
      <c r="C24" s="111">
        <f t="shared" si="0"/>
        <v>420.98571428571427</v>
      </c>
      <c r="D24" s="110">
        <f>IF(B24&lt;C24,C24*PARAMETROS!F$8,B24*PARAMETROS!F$8)</f>
        <v>275.11089662500001</v>
      </c>
    </row>
    <row r="25" spans="1:4" ht="15" customHeight="1" x14ac:dyDescent="0.2">
      <c r="A25" s="62">
        <v>18</v>
      </c>
      <c r="B25" s="110">
        <f t="shared" si="1"/>
        <v>811.93574999999998</v>
      </c>
      <c r="C25" s="111">
        <f t="shared" si="0"/>
        <v>398.82857142857148</v>
      </c>
      <c r="D25" s="110">
        <f>IF(B25&lt;C25,C25*PARAMETROS!F$8,B25*PARAMETROS!F$8)</f>
        <v>260.63137575000002</v>
      </c>
    </row>
    <row r="26" spans="1:4" ht="15" customHeight="1" x14ac:dyDescent="0.2">
      <c r="A26" s="62">
        <v>17</v>
      </c>
      <c r="B26" s="110">
        <f t="shared" si="1"/>
        <v>766.82820833333335</v>
      </c>
      <c r="C26" s="111">
        <f t="shared" si="0"/>
        <v>376.67142857142852</v>
      </c>
      <c r="D26" s="110">
        <f>IF(B26&lt;C26,C26*PARAMETROS!F$8,B26*PARAMETROS!F$8)</f>
        <v>246.151854875</v>
      </c>
    </row>
    <row r="27" spans="1:4" ht="15" customHeight="1" x14ac:dyDescent="0.2">
      <c r="A27" s="62">
        <v>16</v>
      </c>
      <c r="B27" s="110">
        <f t="shared" si="1"/>
        <v>721.72066666666672</v>
      </c>
      <c r="C27" s="111">
        <f t="shared" si="0"/>
        <v>354.51428571428568</v>
      </c>
      <c r="D27" s="110">
        <f>IF(B27&lt;C27,C27*PARAMETROS!F$8,B27*PARAMETROS!F$8)</f>
        <v>231.67233400000003</v>
      </c>
    </row>
    <row r="28" spans="1:4" ht="15" customHeight="1" x14ac:dyDescent="0.2">
      <c r="A28" s="62">
        <v>15</v>
      </c>
      <c r="B28" s="110">
        <f t="shared" si="1"/>
        <v>676.61312500000008</v>
      </c>
      <c r="C28" s="111">
        <f t="shared" si="0"/>
        <v>332.35714285714283</v>
      </c>
      <c r="D28" s="110">
        <f>IF(B28&lt;C28,C28*PARAMETROS!F$8,B28*PARAMETROS!F$8)</f>
        <v>217.19281312500004</v>
      </c>
    </row>
    <row r="29" spans="1:4" ht="15" customHeight="1" x14ac:dyDescent="0.2">
      <c r="A29" s="62">
        <v>14</v>
      </c>
      <c r="B29" s="110">
        <f t="shared" si="1"/>
        <v>631.50558333333333</v>
      </c>
      <c r="C29" s="111">
        <f t="shared" si="0"/>
        <v>310.2</v>
      </c>
      <c r="D29" s="110">
        <f>IF(B29&lt;C29,C29*PARAMETROS!F$8,B29*PARAMETROS!F$8)</f>
        <v>202.71329224999999</v>
      </c>
    </row>
    <row r="30" spans="1:4" ht="15" customHeight="1" x14ac:dyDescent="0.2">
      <c r="A30" s="62">
        <v>13</v>
      </c>
      <c r="B30" s="110">
        <f t="shared" si="1"/>
        <v>586.3980416666667</v>
      </c>
      <c r="C30" s="111">
        <f t="shared" si="0"/>
        <v>288.04285714285714</v>
      </c>
      <c r="D30" s="110">
        <f>IF(B30&lt;C30,C30*PARAMETROS!F$8,B30*PARAMETROS!F$8)</f>
        <v>188.233771375</v>
      </c>
    </row>
    <row r="31" spans="1:4" ht="15" customHeight="1" x14ac:dyDescent="0.2">
      <c r="A31" s="62">
        <v>12</v>
      </c>
      <c r="B31" s="110">
        <f t="shared" si="1"/>
        <v>541.29050000000007</v>
      </c>
      <c r="C31" s="111">
        <f t="shared" si="0"/>
        <v>265.88571428571424</v>
      </c>
      <c r="D31" s="110">
        <f>IF(B31&lt;C31,C31*PARAMETROS!F$8,B31*PARAMETROS!F$8)</f>
        <v>173.75425050000001</v>
      </c>
    </row>
    <row r="32" spans="1:4" ht="15" customHeight="1" x14ac:dyDescent="0.2">
      <c r="A32" s="62">
        <v>11</v>
      </c>
      <c r="B32" s="110">
        <f t="shared" si="1"/>
        <v>496.18295833333332</v>
      </c>
      <c r="C32" s="111">
        <f t="shared" si="0"/>
        <v>243.7285714285714</v>
      </c>
      <c r="D32" s="110">
        <f>IF(B32&lt;C32,C32*PARAMETROS!F$8,B32*PARAMETROS!F$8)</f>
        <v>159.27472962499999</v>
      </c>
    </row>
    <row r="33" spans="1:4" ht="15" customHeight="1" x14ac:dyDescent="0.2">
      <c r="A33" s="62">
        <v>10</v>
      </c>
      <c r="B33" s="110">
        <f t="shared" si="1"/>
        <v>451.07541666666668</v>
      </c>
      <c r="C33" s="111">
        <f t="shared" si="0"/>
        <v>221.57142857142858</v>
      </c>
      <c r="D33" s="110">
        <f>IF(B33&lt;C33,C33*PARAMETROS!F$8,B33*PARAMETROS!F$8)</f>
        <v>144.79520875</v>
      </c>
    </row>
    <row r="34" spans="1:4" ht="15" customHeight="1" x14ac:dyDescent="0.2">
      <c r="A34" s="62">
        <v>9</v>
      </c>
      <c r="B34" s="110">
        <f t="shared" si="1"/>
        <v>405.96787499999999</v>
      </c>
      <c r="C34" s="111">
        <f t="shared" si="0"/>
        <v>199.41428571428574</v>
      </c>
      <c r="D34" s="110">
        <f>IF(B34&lt;C34,C34*PARAMETROS!F$8,B34*PARAMETROS!F$8)</f>
        <v>130.31568787500001</v>
      </c>
    </row>
    <row r="35" spans="1:4" ht="15" customHeight="1" x14ac:dyDescent="0.2">
      <c r="A35" s="62">
        <v>8</v>
      </c>
      <c r="B35" s="110">
        <f t="shared" si="1"/>
        <v>360.86033333333336</v>
      </c>
      <c r="C35" s="111">
        <f t="shared" si="0"/>
        <v>177.25714285714284</v>
      </c>
      <c r="D35" s="110">
        <f>IF(B35&lt;C35,C35*PARAMETROS!F$8,B35*PARAMETROS!F$8)</f>
        <v>115.83616700000002</v>
      </c>
    </row>
    <row r="36" spans="1:4" ht="15" customHeight="1" x14ac:dyDescent="0.2">
      <c r="A36" s="62">
        <v>7</v>
      </c>
      <c r="B36" s="110">
        <f t="shared" si="1"/>
        <v>315.75279166666667</v>
      </c>
      <c r="C36" s="111">
        <f t="shared" si="0"/>
        <v>155.1</v>
      </c>
      <c r="D36" s="110">
        <f>IF(B36&lt;C36,C36*PARAMETROS!F$8,B36*PARAMETROS!F$8)</f>
        <v>101.356646125</v>
      </c>
    </row>
    <row r="37" spans="1:4" ht="15" customHeight="1" x14ac:dyDescent="0.2">
      <c r="A37" s="62">
        <v>6</v>
      </c>
      <c r="B37" s="110">
        <f t="shared" si="1"/>
        <v>270.64525000000003</v>
      </c>
      <c r="C37" s="111">
        <f t="shared" si="0"/>
        <v>132.94285714285712</v>
      </c>
      <c r="D37" s="110">
        <f>IF(B37&lt;C37,C37*PARAMETROS!F$8,B37*PARAMETROS!F$8)</f>
        <v>86.877125250000006</v>
      </c>
    </row>
    <row r="38" spans="1:4" ht="15" customHeight="1" x14ac:dyDescent="0.2">
      <c r="A38" s="62">
        <v>5</v>
      </c>
      <c r="B38" s="110">
        <f t="shared" si="1"/>
        <v>225.53770833333334</v>
      </c>
      <c r="C38" s="111">
        <f t="shared" si="0"/>
        <v>110.78571428571429</v>
      </c>
      <c r="D38" s="110">
        <f>IF(B38&lt;C38,C38*PARAMETROS!F$8,B38*PARAMETROS!F$8)</f>
        <v>72.397604375</v>
      </c>
    </row>
    <row r="39" spans="1:4" ht="15" customHeight="1" x14ac:dyDescent="0.2">
      <c r="A39" s="62">
        <v>4</v>
      </c>
      <c r="B39" s="110">
        <f t="shared" si="1"/>
        <v>180.43016666666668</v>
      </c>
      <c r="C39" s="111">
        <f t="shared" si="0"/>
        <v>88.628571428571419</v>
      </c>
      <c r="D39" s="110">
        <f>IF(B39&lt;C39,C39*PARAMETROS!F$8,B39*PARAMETROS!F$8)</f>
        <v>57.918083500000009</v>
      </c>
    </row>
    <row r="40" spans="1:4" ht="15" customHeight="1" x14ac:dyDescent="0.2">
      <c r="A40" s="62">
        <v>3</v>
      </c>
      <c r="B40" s="110">
        <f t="shared" si="1"/>
        <v>135.32262500000002</v>
      </c>
      <c r="C40" s="111">
        <f t="shared" si="0"/>
        <v>66.471428571428561</v>
      </c>
      <c r="D40" s="110">
        <f>IF(B40&lt;C40,C40*PARAMETROS!F$8,B40*PARAMETROS!F$8)</f>
        <v>43.438562625000003</v>
      </c>
    </row>
    <row r="41" spans="1:4" ht="15" customHeight="1" x14ac:dyDescent="0.2">
      <c r="A41" s="62">
        <v>2</v>
      </c>
      <c r="B41" s="110">
        <f t="shared" si="1"/>
        <v>90.21508333333334</v>
      </c>
      <c r="C41" s="111">
        <f t="shared" si="0"/>
        <v>44.31428571428571</v>
      </c>
      <c r="D41" s="110">
        <f>IF(B41&lt;C41,C41*PARAMETROS!F$8,B41*PARAMETROS!F$8)</f>
        <v>28.959041750000004</v>
      </c>
    </row>
    <row r="42" spans="1:4" ht="15" customHeight="1" x14ac:dyDescent="0.2">
      <c r="A42" s="63">
        <v>1</v>
      </c>
      <c r="B42" s="112">
        <f t="shared" si="1"/>
        <v>45.10754166666667</v>
      </c>
      <c r="C42" s="113">
        <f t="shared" si="0"/>
        <v>22.157142857142855</v>
      </c>
      <c r="D42" s="112">
        <f>IF(B42&lt;C42,C42*PARAMETROS!F$8,B42*PARAMETROS!F$8)</f>
        <v>14.479520875000002</v>
      </c>
    </row>
    <row r="46" spans="1:4" ht="26.25" hidden="1" thickBot="1" x14ac:dyDescent="0.25">
      <c r="B46" s="50" t="s">
        <v>19</v>
      </c>
      <c r="C46" s="51">
        <v>5.17</v>
      </c>
    </row>
  </sheetData>
  <sheetProtection algorithmName="SHA-512" hashValue="9aIGSIGbanhnXktDrLvx5A5s5XHSX1+AV7ti1KSXxcYogYYvLrg3py5x+HkSNp9q5n3LMGdPltxgDMSgnQ5+5A==" saltValue="3uVt0Cy9iaC4/BEA5OQLGw==" spinCount="100000" sheet="1" objects="1" scenarios="1"/>
  <mergeCells count="1">
    <mergeCell ref="A1:D1"/>
  </mergeCells>
  <phoneticPr fontId="0" type="noConversion"/>
  <printOptions horizontalCentered="1"/>
  <pageMargins left="1.71875" right="0.94488188976377963" top="0" bottom="0.39370078740157483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J70"/>
  <sheetViews>
    <sheetView workbookViewId="0">
      <selection activeCell="B32" sqref="B32"/>
    </sheetView>
  </sheetViews>
  <sheetFormatPr baseColWidth="10" defaultRowHeight="12.75" x14ac:dyDescent="0.2"/>
  <cols>
    <col min="1" max="1" width="35.5703125" style="9" customWidth="1"/>
    <col min="2" max="3" width="18.140625" style="139" customWidth="1"/>
    <col min="4" max="4" width="23.5703125" style="9" bestFit="1" customWidth="1"/>
    <col min="5" max="5" width="30.5703125" style="9" bestFit="1" customWidth="1"/>
    <col min="6" max="6" width="11.42578125" style="9"/>
    <col min="7" max="7" width="3.42578125" style="9" customWidth="1"/>
    <col min="8" max="8" width="32" style="9" bestFit="1" customWidth="1"/>
    <col min="9" max="9" width="14.42578125" style="134" bestFit="1" customWidth="1"/>
    <col min="10" max="16384" width="11.42578125" style="9"/>
  </cols>
  <sheetData>
    <row r="1" spans="1:10" s="23" customFormat="1" ht="26.25" thickBot="1" x14ac:dyDescent="0.25">
      <c r="A1" s="30" t="s">
        <v>0</v>
      </c>
      <c r="B1" s="125" t="s">
        <v>12</v>
      </c>
      <c r="C1" s="125" t="s">
        <v>10</v>
      </c>
      <c r="D1" s="22"/>
      <c r="I1" s="129"/>
    </row>
    <row r="2" spans="1:10" ht="16.5" customHeight="1" x14ac:dyDescent="0.2">
      <c r="A2" s="12" t="s">
        <v>35</v>
      </c>
      <c r="B2" s="136">
        <f>B20</f>
        <v>2435.2222222222222</v>
      </c>
      <c r="C2" s="136">
        <f>C20</f>
        <v>3165.7888888888888</v>
      </c>
      <c r="D2" s="8"/>
      <c r="E2" s="10"/>
      <c r="H2" s="11"/>
      <c r="I2" s="130"/>
    </row>
    <row r="3" spans="1:10" ht="16.5" customHeight="1" thickBot="1" x14ac:dyDescent="0.25">
      <c r="A3" s="12" t="s">
        <v>34</v>
      </c>
      <c r="B3" s="136">
        <f>B27</f>
        <v>2000.3611111111111</v>
      </c>
      <c r="C3" s="136">
        <f>C27</f>
        <v>2600.4694444444444</v>
      </c>
      <c r="D3" s="8"/>
      <c r="E3" s="10"/>
      <c r="H3" s="11"/>
      <c r="I3" s="130"/>
    </row>
    <row r="4" spans="1:10" ht="16.5" customHeight="1" thickBot="1" x14ac:dyDescent="0.25">
      <c r="A4" s="12" t="s">
        <v>33</v>
      </c>
      <c r="B4" s="136">
        <f>B34</f>
        <v>1368.5</v>
      </c>
      <c r="C4" s="136">
        <f>C34</f>
        <v>2078.9166666666665</v>
      </c>
      <c r="D4" s="8"/>
      <c r="E4" s="38" t="s">
        <v>51</v>
      </c>
      <c r="F4" s="39"/>
      <c r="H4" s="170" t="s">
        <v>31</v>
      </c>
      <c r="I4" s="171"/>
    </row>
    <row r="5" spans="1:10" ht="16.5" customHeight="1" x14ac:dyDescent="0.2">
      <c r="A5" s="12" t="s">
        <v>41</v>
      </c>
      <c r="B5" s="136">
        <f>B41</f>
        <v>1478.5277777777776</v>
      </c>
      <c r="C5" s="136">
        <f>C41</f>
        <v>1922.086111111111</v>
      </c>
      <c r="E5" s="34" t="s">
        <v>44</v>
      </c>
      <c r="F5" s="35">
        <v>0.32100000000000001</v>
      </c>
      <c r="H5" s="44" t="s">
        <v>1</v>
      </c>
      <c r="I5" s="131">
        <v>611.29</v>
      </c>
    </row>
    <row r="6" spans="1:10" ht="16.5" customHeight="1" x14ac:dyDescent="0.2">
      <c r="A6" s="12" t="s">
        <v>42</v>
      </c>
      <c r="B6" s="136">
        <f>B48</f>
        <v>1391.5555555555557</v>
      </c>
      <c r="C6" s="136">
        <f>C48</f>
        <v>1809.0222222222224</v>
      </c>
      <c r="E6" s="34" t="s">
        <v>45</v>
      </c>
      <c r="F6" s="35">
        <v>0.32100000000000001</v>
      </c>
      <c r="H6" s="44" t="s">
        <v>6</v>
      </c>
      <c r="I6" s="131">
        <v>311.14</v>
      </c>
    </row>
    <row r="7" spans="1:10" ht="16.5" customHeight="1" x14ac:dyDescent="0.2">
      <c r="A7" s="12" t="s">
        <v>43</v>
      </c>
      <c r="B7" s="136">
        <f>B55</f>
        <v>1304.5833333333333</v>
      </c>
      <c r="C7" s="136">
        <f>C55</f>
        <v>1695.9583333333333</v>
      </c>
      <c r="E7" s="34" t="s">
        <v>46</v>
      </c>
      <c r="F7" s="35">
        <v>0.32100000000000001</v>
      </c>
      <c r="H7" s="44" t="s">
        <v>7</v>
      </c>
      <c r="I7" s="131">
        <v>573.12</v>
      </c>
    </row>
    <row r="8" spans="1:10" ht="16.5" customHeight="1" thickBot="1" x14ac:dyDescent="0.25">
      <c r="A8" s="12" t="s">
        <v>40</v>
      </c>
      <c r="B8" s="136">
        <f>I24</f>
        <v>2100.9306666666666</v>
      </c>
      <c r="C8" s="136"/>
      <c r="E8" s="36" t="s">
        <v>47</v>
      </c>
      <c r="F8" s="37">
        <v>0.32100000000000001</v>
      </c>
      <c r="H8" s="44" t="s">
        <v>3</v>
      </c>
      <c r="I8" s="131">
        <f>SUM(I5:I7)/30*12/12</f>
        <v>49.851666666666667</v>
      </c>
      <c r="J8" s="9" t="s">
        <v>20</v>
      </c>
    </row>
    <row r="9" spans="1:10" ht="16.5" customHeight="1" thickBot="1" x14ac:dyDescent="0.25">
      <c r="A9" s="24" t="s">
        <v>37</v>
      </c>
      <c r="B9" s="137">
        <f>I12</f>
        <v>1804.3016666666667</v>
      </c>
      <c r="C9" s="137"/>
      <c r="H9" s="44" t="s">
        <v>48</v>
      </c>
      <c r="I9" s="131">
        <v>63.41</v>
      </c>
    </row>
    <row r="10" spans="1:10" ht="13.5" thickBot="1" x14ac:dyDescent="0.25">
      <c r="A10" s="25"/>
      <c r="B10" s="138"/>
      <c r="C10" s="138"/>
      <c r="H10" s="44"/>
      <c r="I10" s="132"/>
    </row>
    <row r="11" spans="1:10" x14ac:dyDescent="0.2">
      <c r="A11" s="13"/>
      <c r="B11" s="126"/>
      <c r="C11" s="126"/>
      <c r="D11" s="14"/>
      <c r="E11" s="31" t="s">
        <v>13</v>
      </c>
      <c r="F11" s="146">
        <v>3751.2</v>
      </c>
      <c r="H11" s="44" t="s">
        <v>2</v>
      </c>
      <c r="I11" s="131">
        <f>(605.73+I6+I7)/6</f>
        <v>248.33166666666668</v>
      </c>
    </row>
    <row r="12" spans="1:10" ht="26.25" customHeight="1" thickBot="1" x14ac:dyDescent="0.25">
      <c r="E12" s="32" t="s">
        <v>15</v>
      </c>
      <c r="F12" s="147">
        <v>858.6</v>
      </c>
      <c r="H12" s="16" t="s">
        <v>38</v>
      </c>
      <c r="I12" s="133">
        <f>SUM(I5:I8)+(I9/6)+I11</f>
        <v>1804.3016666666667</v>
      </c>
    </row>
    <row r="13" spans="1:10" x14ac:dyDescent="0.2">
      <c r="E13" s="17"/>
      <c r="F13" s="17"/>
    </row>
    <row r="14" spans="1:10" x14ac:dyDescent="0.2">
      <c r="E14" s="17"/>
      <c r="F14" s="17"/>
    </row>
    <row r="15" spans="1:10" ht="13.5" thickBot="1" x14ac:dyDescent="0.25">
      <c r="E15" s="17"/>
      <c r="F15" s="17"/>
    </row>
    <row r="16" spans="1:10" ht="15" thickBot="1" x14ac:dyDescent="0.25">
      <c r="A16" s="15"/>
      <c r="D16" s="15"/>
      <c r="E16" s="18"/>
      <c r="F16" s="18"/>
      <c r="H16" s="170" t="s">
        <v>30</v>
      </c>
      <c r="I16" s="171"/>
    </row>
    <row r="17" spans="1:10" ht="26.25" thickBot="1" x14ac:dyDescent="0.25">
      <c r="A17" s="28" t="s">
        <v>35</v>
      </c>
      <c r="B17" s="127" t="s">
        <v>9</v>
      </c>
      <c r="C17" s="128" t="s">
        <v>11</v>
      </c>
      <c r="D17" s="15"/>
      <c r="H17" s="44" t="s">
        <v>1</v>
      </c>
      <c r="I17" s="131">
        <v>734.49</v>
      </c>
    </row>
    <row r="18" spans="1:10" ht="16.5" customHeight="1" thickTop="1" x14ac:dyDescent="0.2">
      <c r="A18" s="26" t="s">
        <v>14</v>
      </c>
      <c r="B18" s="140">
        <f>(D62)/12</f>
        <v>2356.6666666666665</v>
      </c>
      <c r="C18" s="141">
        <f>(E62)/12</f>
        <v>3063.6666666666665</v>
      </c>
      <c r="D18" s="15"/>
      <c r="H18" s="44" t="s">
        <v>4</v>
      </c>
      <c r="I18" s="131">
        <v>402.73</v>
      </c>
    </row>
    <row r="19" spans="1:10" ht="16.5" customHeight="1" x14ac:dyDescent="0.2">
      <c r="A19" s="26" t="s">
        <v>3</v>
      </c>
      <c r="B19" s="140">
        <f>B18/30*12/12</f>
        <v>78.555555555555557</v>
      </c>
      <c r="C19" s="141">
        <f>C18/30*12/12</f>
        <v>102.12222222222222</v>
      </c>
      <c r="D19" s="15"/>
      <c r="H19" s="44" t="s">
        <v>5</v>
      </c>
      <c r="I19" s="131">
        <v>616</v>
      </c>
    </row>
    <row r="20" spans="1:10" ht="16.5" customHeight="1" x14ac:dyDescent="0.2">
      <c r="A20" s="27" t="s">
        <v>32</v>
      </c>
      <c r="B20" s="142">
        <f>SUM(B18:B19)</f>
        <v>2435.2222222222222</v>
      </c>
      <c r="C20" s="143">
        <f>SUM(C18:C19)</f>
        <v>3165.7888888888888</v>
      </c>
      <c r="D20" s="15"/>
      <c r="H20" s="44" t="s">
        <v>3</v>
      </c>
      <c r="I20" s="131">
        <f>SUM(I17:I19)/30*12/12</f>
        <v>58.440666666666665</v>
      </c>
      <c r="J20" s="9" t="s">
        <v>20</v>
      </c>
    </row>
    <row r="21" spans="1:10" ht="16.5" customHeight="1" x14ac:dyDescent="0.2">
      <c r="A21" s="15"/>
      <c r="D21" s="15"/>
      <c r="H21" s="44" t="s">
        <v>48</v>
      </c>
      <c r="I21" s="131">
        <v>82.08</v>
      </c>
    </row>
    <row r="22" spans="1:10" x14ac:dyDescent="0.2">
      <c r="A22" s="15"/>
      <c r="D22" s="15"/>
      <c r="H22" s="44"/>
      <c r="I22" s="132"/>
    </row>
    <row r="23" spans="1:10" x14ac:dyDescent="0.2">
      <c r="A23" s="15"/>
      <c r="D23" s="15"/>
      <c r="H23" s="44" t="s">
        <v>2</v>
      </c>
      <c r="I23" s="131">
        <f>(634.81+I18+I19)/6</f>
        <v>275.58999999999997</v>
      </c>
    </row>
    <row r="24" spans="1:10" ht="26.25" thickBot="1" x14ac:dyDescent="0.25">
      <c r="A24" s="28" t="s">
        <v>34</v>
      </c>
      <c r="B24" s="127" t="s">
        <v>9</v>
      </c>
      <c r="C24" s="128" t="s">
        <v>11</v>
      </c>
      <c r="D24" s="15"/>
      <c r="H24" s="16" t="s">
        <v>39</v>
      </c>
      <c r="I24" s="133">
        <f>SUM(I17:I20)+(I21/6)+I23</f>
        <v>2100.9306666666666</v>
      </c>
    </row>
    <row r="25" spans="1:10" ht="16.5" customHeight="1" thickTop="1" x14ac:dyDescent="0.2">
      <c r="A25" s="26" t="s">
        <v>14</v>
      </c>
      <c r="B25" s="140">
        <f>(D63)/12</f>
        <v>1935.8333333333333</v>
      </c>
      <c r="C25" s="141">
        <f>(E63)/12</f>
        <v>2516.5833333333335</v>
      </c>
      <c r="D25" s="15"/>
      <c r="H25" s="18"/>
      <c r="I25" s="135"/>
    </row>
    <row r="26" spans="1:10" ht="16.5" customHeight="1" x14ac:dyDescent="0.2">
      <c r="A26" s="26" t="s">
        <v>3</v>
      </c>
      <c r="B26" s="140">
        <f>B25/30*12/12</f>
        <v>64.527777777777771</v>
      </c>
      <c r="C26" s="141">
        <f>C25/30*12/12</f>
        <v>83.88611111111112</v>
      </c>
      <c r="D26" s="15"/>
    </row>
    <row r="27" spans="1:10" ht="16.5" customHeight="1" x14ac:dyDescent="0.2">
      <c r="A27" s="27" t="s">
        <v>32</v>
      </c>
      <c r="B27" s="142">
        <f>SUM(B25:B26)</f>
        <v>2000.3611111111111</v>
      </c>
      <c r="C27" s="143">
        <f>SUM(C25:C26)</f>
        <v>2600.4694444444444</v>
      </c>
      <c r="D27" s="15"/>
    </row>
    <row r="28" spans="1:10" x14ac:dyDescent="0.2">
      <c r="A28" s="15"/>
      <c r="D28" s="15"/>
    </row>
    <row r="29" spans="1:10" x14ac:dyDescent="0.2">
      <c r="A29" s="15"/>
      <c r="D29" s="15"/>
    </row>
    <row r="30" spans="1:10" x14ac:dyDescent="0.2">
      <c r="B30" s="144"/>
      <c r="C30" s="144"/>
      <c r="D30" s="19"/>
    </row>
    <row r="31" spans="1:10" ht="29.25" thickBot="1" x14ac:dyDescent="0.25">
      <c r="A31" s="29" t="s">
        <v>33</v>
      </c>
      <c r="B31" s="127" t="s">
        <v>9</v>
      </c>
      <c r="C31" s="128" t="s">
        <v>11</v>
      </c>
      <c r="D31" s="14"/>
    </row>
    <row r="32" spans="1:10" ht="16.5" customHeight="1" thickTop="1" x14ac:dyDescent="0.2">
      <c r="A32" s="26" t="s">
        <v>14</v>
      </c>
      <c r="B32" s="140">
        <f>(D64)/12</f>
        <v>1368.5</v>
      </c>
      <c r="C32" s="141">
        <f>(E64)/12</f>
        <v>2078.9166666666665</v>
      </c>
      <c r="D32" s="14"/>
    </row>
    <row r="33" spans="1:4" ht="16.5" customHeight="1" x14ac:dyDescent="0.2">
      <c r="A33" s="26" t="s">
        <v>3</v>
      </c>
      <c r="B33" s="140">
        <v>0</v>
      </c>
      <c r="C33" s="141">
        <v>0</v>
      </c>
      <c r="D33" s="14"/>
    </row>
    <row r="34" spans="1:4" ht="16.5" customHeight="1" x14ac:dyDescent="0.2">
      <c r="A34" s="27" t="s">
        <v>32</v>
      </c>
      <c r="B34" s="142">
        <f>SUM(B32:B33)</f>
        <v>1368.5</v>
      </c>
      <c r="C34" s="143">
        <f>SUM(C32:C33)</f>
        <v>2078.9166666666665</v>
      </c>
      <c r="D34" s="14"/>
    </row>
    <row r="35" spans="1:4" x14ac:dyDescent="0.2">
      <c r="A35" s="18"/>
      <c r="B35" s="145"/>
      <c r="C35" s="145"/>
      <c r="D35" s="14"/>
    </row>
    <row r="36" spans="1:4" x14ac:dyDescent="0.2">
      <c r="A36" s="18"/>
      <c r="B36" s="145"/>
      <c r="C36" s="145"/>
      <c r="D36" s="14"/>
    </row>
    <row r="38" spans="1:4" ht="26.25" thickBot="1" x14ac:dyDescent="0.25">
      <c r="A38" s="28" t="s">
        <v>41</v>
      </c>
      <c r="B38" s="127" t="s">
        <v>9</v>
      </c>
      <c r="C38" s="128" t="s">
        <v>11</v>
      </c>
      <c r="D38" s="14"/>
    </row>
    <row r="39" spans="1:4" ht="16.5" customHeight="1" thickTop="1" x14ac:dyDescent="0.2">
      <c r="A39" s="26" t="s">
        <v>14</v>
      </c>
      <c r="B39" s="140">
        <f>(D66)/12</f>
        <v>1430.8333333333333</v>
      </c>
      <c r="C39" s="141">
        <f>(E66)/12</f>
        <v>1860.0833333333333</v>
      </c>
      <c r="D39" s="14"/>
    </row>
    <row r="40" spans="1:4" ht="16.5" customHeight="1" x14ac:dyDescent="0.2">
      <c r="A40" s="26" t="s">
        <v>3</v>
      </c>
      <c r="B40" s="140">
        <f>B39/30*12/12</f>
        <v>47.694444444444436</v>
      </c>
      <c r="C40" s="141">
        <f>C39/30*12/12</f>
        <v>62.002777777777773</v>
      </c>
      <c r="D40" s="14"/>
    </row>
    <row r="41" spans="1:4" ht="16.5" customHeight="1" x14ac:dyDescent="0.2">
      <c r="A41" s="27" t="s">
        <v>32</v>
      </c>
      <c r="B41" s="142">
        <f>SUM(B39:B40)</f>
        <v>1478.5277777777776</v>
      </c>
      <c r="C41" s="143">
        <f>SUM(C39:C40)</f>
        <v>1922.086111111111</v>
      </c>
      <c r="D41" s="14"/>
    </row>
    <row r="42" spans="1:4" x14ac:dyDescent="0.2">
      <c r="A42" s="18"/>
      <c r="B42" s="145"/>
      <c r="C42" s="145"/>
      <c r="D42" s="14"/>
    </row>
    <row r="43" spans="1:4" x14ac:dyDescent="0.2">
      <c r="A43" s="18"/>
      <c r="B43" s="145"/>
      <c r="C43" s="145"/>
      <c r="D43" s="14"/>
    </row>
    <row r="44" spans="1:4" x14ac:dyDescent="0.2">
      <c r="B44" s="144"/>
      <c r="C44" s="144"/>
      <c r="D44" s="14"/>
    </row>
    <row r="45" spans="1:4" ht="26.25" thickBot="1" x14ac:dyDescent="0.25">
      <c r="A45" s="28" t="s">
        <v>42</v>
      </c>
      <c r="B45" s="127" t="s">
        <v>9</v>
      </c>
      <c r="C45" s="128" t="s">
        <v>11</v>
      </c>
      <c r="D45" s="14"/>
    </row>
    <row r="46" spans="1:4" ht="16.5" customHeight="1" thickTop="1" x14ac:dyDescent="0.2">
      <c r="A46" s="26" t="s">
        <v>14</v>
      </c>
      <c r="B46" s="140">
        <f>(D67)/12</f>
        <v>1346.6666666666667</v>
      </c>
      <c r="C46" s="141">
        <f>(E67)/12</f>
        <v>1750.6666666666667</v>
      </c>
      <c r="D46" s="14"/>
    </row>
    <row r="47" spans="1:4" ht="16.5" customHeight="1" x14ac:dyDescent="0.2">
      <c r="A47" s="26" t="s">
        <v>8</v>
      </c>
      <c r="B47" s="140">
        <f>B46/30*12/12</f>
        <v>44.888888888888893</v>
      </c>
      <c r="C47" s="141">
        <f>C46/30*12/12</f>
        <v>58.355555555555561</v>
      </c>
      <c r="D47" s="14"/>
    </row>
    <row r="48" spans="1:4" ht="16.5" customHeight="1" x14ac:dyDescent="0.2">
      <c r="A48" s="27" t="s">
        <v>32</v>
      </c>
      <c r="B48" s="142">
        <f>SUM(B46:B47)</f>
        <v>1391.5555555555557</v>
      </c>
      <c r="C48" s="143">
        <f>SUM(C46:C47)</f>
        <v>1809.0222222222224</v>
      </c>
      <c r="D48" s="14"/>
    </row>
    <row r="49" spans="1:5" x14ac:dyDescent="0.2">
      <c r="A49" s="18"/>
      <c r="B49" s="145"/>
      <c r="C49" s="145"/>
      <c r="D49" s="14"/>
    </row>
    <row r="50" spans="1:5" x14ac:dyDescent="0.2">
      <c r="A50" s="18"/>
      <c r="B50" s="145"/>
      <c r="C50" s="145"/>
      <c r="D50" s="14"/>
    </row>
    <row r="51" spans="1:5" x14ac:dyDescent="0.2">
      <c r="A51" s="13"/>
      <c r="B51" s="126"/>
      <c r="C51" s="126"/>
      <c r="D51" s="14"/>
    </row>
    <row r="52" spans="1:5" ht="26.25" thickBot="1" x14ac:dyDescent="0.25">
      <c r="A52" s="28" t="s">
        <v>43</v>
      </c>
      <c r="B52" s="127" t="s">
        <v>9</v>
      </c>
      <c r="C52" s="128" t="s">
        <v>11</v>
      </c>
      <c r="D52" s="14"/>
    </row>
    <row r="53" spans="1:5" ht="16.5" customHeight="1" thickTop="1" x14ac:dyDescent="0.2">
      <c r="A53" s="26" t="s">
        <v>14</v>
      </c>
      <c r="B53" s="140">
        <f>(D68)/12</f>
        <v>1262.5</v>
      </c>
      <c r="C53" s="141">
        <f>(E68)/12</f>
        <v>1641.25</v>
      </c>
    </row>
    <row r="54" spans="1:5" ht="16.5" customHeight="1" x14ac:dyDescent="0.2">
      <c r="A54" s="26" t="s">
        <v>3</v>
      </c>
      <c r="B54" s="140">
        <f>B53/30*12/12</f>
        <v>42.083333333333336</v>
      </c>
      <c r="C54" s="141">
        <f>C53/30*12/12</f>
        <v>54.708333333333336</v>
      </c>
      <c r="D54" s="20"/>
    </row>
    <row r="55" spans="1:5" ht="16.5" customHeight="1" x14ac:dyDescent="0.2">
      <c r="A55" s="27" t="s">
        <v>32</v>
      </c>
      <c r="B55" s="142">
        <f>SUM(B53:B54)</f>
        <v>1304.5833333333333</v>
      </c>
      <c r="C55" s="143">
        <f>SUM(C53:C54)</f>
        <v>1695.9583333333333</v>
      </c>
      <c r="D55" s="21"/>
    </row>
    <row r="56" spans="1:5" x14ac:dyDescent="0.2">
      <c r="D56" s="19"/>
    </row>
    <row r="58" spans="1:5" ht="13.5" thickBot="1" x14ac:dyDescent="0.25"/>
    <row r="59" spans="1:5" x14ac:dyDescent="0.2">
      <c r="A59" s="172"/>
      <c r="B59" s="172"/>
      <c r="C59" s="174"/>
      <c r="D59" s="40" t="s">
        <v>21</v>
      </c>
      <c r="E59" s="40" t="s">
        <v>21</v>
      </c>
    </row>
    <row r="60" spans="1:5" ht="13.5" thickBot="1" x14ac:dyDescent="0.25">
      <c r="A60" s="173"/>
      <c r="B60" s="173"/>
      <c r="C60" s="175"/>
      <c r="D60" s="41" t="s">
        <v>22</v>
      </c>
      <c r="E60" s="41" t="s">
        <v>23</v>
      </c>
    </row>
    <row r="61" spans="1:5" ht="15" thickBot="1" x14ac:dyDescent="0.25">
      <c r="A61" s="176" t="s">
        <v>24</v>
      </c>
      <c r="B61" s="177"/>
      <c r="C61" s="177"/>
      <c r="D61" s="177"/>
      <c r="E61" s="178"/>
    </row>
    <row r="62" spans="1:5" ht="18" customHeight="1" x14ac:dyDescent="0.2">
      <c r="A62" s="169"/>
      <c r="B62" s="167" t="s">
        <v>49</v>
      </c>
      <c r="C62" s="168"/>
      <c r="D62" s="45">
        <v>28280</v>
      </c>
      <c r="E62" s="45">
        <v>36764</v>
      </c>
    </row>
    <row r="63" spans="1:5" ht="18" customHeight="1" x14ac:dyDescent="0.2">
      <c r="A63" s="169"/>
      <c r="B63" s="167" t="s">
        <v>50</v>
      </c>
      <c r="C63" s="168"/>
      <c r="D63" s="45">
        <v>23230</v>
      </c>
      <c r="E63" s="45">
        <v>30199</v>
      </c>
    </row>
    <row r="64" spans="1:5" ht="18" customHeight="1" thickBot="1" x14ac:dyDescent="0.25">
      <c r="A64" s="169"/>
      <c r="B64" s="167" t="s">
        <v>25</v>
      </c>
      <c r="C64" s="168"/>
      <c r="D64" s="45">
        <v>16422</v>
      </c>
      <c r="E64" s="45">
        <v>24947</v>
      </c>
    </row>
    <row r="65" spans="1:5" ht="15" thickBot="1" x14ac:dyDescent="0.25">
      <c r="A65" s="176" t="s">
        <v>26</v>
      </c>
      <c r="B65" s="177"/>
      <c r="C65" s="177"/>
      <c r="D65" s="177"/>
      <c r="E65" s="178"/>
    </row>
    <row r="66" spans="1:5" ht="18" customHeight="1" x14ac:dyDescent="0.2">
      <c r="A66" s="169"/>
      <c r="B66" s="180" t="s">
        <v>27</v>
      </c>
      <c r="C66" s="180"/>
      <c r="D66" s="46">
        <v>17170</v>
      </c>
      <c r="E66" s="46">
        <v>22321</v>
      </c>
    </row>
    <row r="67" spans="1:5" ht="18" customHeight="1" x14ac:dyDescent="0.2">
      <c r="A67" s="169"/>
      <c r="B67" s="181" t="s">
        <v>28</v>
      </c>
      <c r="C67" s="181"/>
      <c r="D67" s="47">
        <v>16160</v>
      </c>
      <c r="E67" s="47">
        <v>21008</v>
      </c>
    </row>
    <row r="68" spans="1:5" ht="18" customHeight="1" x14ac:dyDescent="0.2">
      <c r="A68" s="169"/>
      <c r="B68" s="182" t="s">
        <v>29</v>
      </c>
      <c r="C68" s="182"/>
      <c r="D68" s="48">
        <v>15150</v>
      </c>
      <c r="E68" s="48">
        <v>19695</v>
      </c>
    </row>
    <row r="69" spans="1:5" ht="18" customHeight="1" x14ac:dyDescent="0.2">
      <c r="A69" s="169"/>
      <c r="B69" s="182" t="s">
        <v>30</v>
      </c>
      <c r="C69" s="182"/>
      <c r="D69" s="42"/>
      <c r="E69" s="42"/>
    </row>
    <row r="70" spans="1:5" ht="18" customHeight="1" thickBot="1" x14ac:dyDescent="0.25">
      <c r="A70" s="179"/>
      <c r="B70" s="183" t="s">
        <v>31</v>
      </c>
      <c r="C70" s="183"/>
      <c r="D70" s="43"/>
      <c r="E70" s="43"/>
    </row>
  </sheetData>
  <mergeCells count="16">
    <mergeCell ref="A65:E65"/>
    <mergeCell ref="A66:A70"/>
    <mergeCell ref="B66:C66"/>
    <mergeCell ref="B67:C67"/>
    <mergeCell ref="B68:C68"/>
    <mergeCell ref="B69:C69"/>
    <mergeCell ref="B70:C70"/>
    <mergeCell ref="B64:C64"/>
    <mergeCell ref="B63:C63"/>
    <mergeCell ref="B62:C62"/>
    <mergeCell ref="A62:A64"/>
    <mergeCell ref="H4:I4"/>
    <mergeCell ref="A59:B60"/>
    <mergeCell ref="C59:C60"/>
    <mergeCell ref="A61:E61"/>
    <mergeCell ref="H16:I16"/>
  </mergeCells>
  <phoneticPr fontId="0" type="noConversion"/>
  <pageMargins left="0.74803149606299213" right="0.31496062992125984" top="0.98425196850393704" bottom="0.98425196850393704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14</vt:i4>
      </vt:variant>
    </vt:vector>
  </HeadingPairs>
  <TitlesOfParts>
    <vt:vector size="25" baseType="lpstr">
      <vt:lpstr>INVESTIGADOR SENIOR</vt:lpstr>
      <vt:lpstr>INVESTIGADOR JUNIOR</vt:lpstr>
      <vt:lpstr>INVESTIGADOR EN FORMACIÓN</vt:lpstr>
      <vt:lpstr>TITULADOS SUPERIORES I</vt:lpstr>
      <vt:lpstr>TITULADOS SUPERIORES II</vt:lpstr>
      <vt:lpstr>TITULADOS DE GRADO MEDIO</vt:lpstr>
      <vt:lpstr>ESPECIALISTAS TECNICOS</vt:lpstr>
      <vt:lpstr>AUXILIARES</vt:lpstr>
      <vt:lpstr>PARAMETROS</vt:lpstr>
      <vt:lpstr>Hoja1</vt:lpstr>
      <vt:lpstr>Hoja2</vt:lpstr>
      <vt:lpstr>AUXILIARES!Área_de_impresión</vt:lpstr>
      <vt:lpstr>'INVESTIGADOR EN FORMACIÓN'!Área_de_impresión</vt:lpstr>
      <vt:lpstr>'INVESTIGADOR JUNIOR'!Área_de_impresión</vt:lpstr>
      <vt:lpstr>'INVESTIGADOR SENIOR'!Área_de_impresión</vt:lpstr>
      <vt:lpstr>'TITULADOS DE GRADO MEDIO'!Área_de_impresión</vt:lpstr>
      <vt:lpstr>'TITULADOS SUPERIORES I'!Área_de_impresión</vt:lpstr>
      <vt:lpstr>'TITULADOS SUPERIORES II'!Área_de_impresión</vt:lpstr>
      <vt:lpstr>AUXILIARES!Títulos_a_imprimir</vt:lpstr>
      <vt:lpstr>'INVESTIGADOR EN FORMACIÓN'!Títulos_a_imprimir</vt:lpstr>
      <vt:lpstr>'INVESTIGADOR JUNIOR'!Títulos_a_imprimir</vt:lpstr>
      <vt:lpstr>'INVESTIGADOR SENIOR'!Títulos_a_imprimir</vt:lpstr>
      <vt:lpstr>'TITULADOS DE GRADO MEDIO'!Títulos_a_imprimir</vt:lpstr>
      <vt:lpstr>'TITULADOS SUPERIORES I'!Títulos_a_imprimir</vt:lpstr>
      <vt:lpstr>'TITULADOS SUPERIORES II'!Títulos_a_imprimir</vt:lpstr>
    </vt:vector>
  </TitlesOfParts>
  <Company>oscar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gcremades@umh.es</dc:creator>
  <cp:lastModifiedBy>Cremades Cremades, Gloria</cp:lastModifiedBy>
  <cp:lastPrinted>2017-08-03T06:47:25Z</cp:lastPrinted>
  <dcterms:created xsi:type="dcterms:W3CDTF">2003-11-11T19:24:53Z</dcterms:created>
  <dcterms:modified xsi:type="dcterms:W3CDTF">2018-02-07T14:03:29Z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1648575215</vt:i4>
  </property>
  <property fmtid="{D5CDD505-2E9C-101B-9397-08002B2CF9AE}" pid="3" name="_EmailSubject">
    <vt:lpwstr/>
  </property>
  <property fmtid="{D5CDD505-2E9C-101B-9397-08002B2CF9AE}" pid="4" name="_AuthorEmail">
    <vt:lpwstr>cristina.aguilar@umh.es</vt:lpwstr>
  </property>
  <property fmtid="{D5CDD505-2E9C-101B-9397-08002B2CF9AE}" pid="5" name="_AuthorEmailDisplayName">
    <vt:lpwstr>Aguilar Santos, Cristina</vt:lpwstr>
  </property>
  <property fmtid="{D5CDD505-2E9C-101B-9397-08002B2CF9AE}" pid="6" name="_PreviousAdHocReviewCycleID">
    <vt:i4>-1341627671</vt:i4>
  </property>
  <property fmtid="{D5CDD505-2E9C-101B-9397-08002B2CF9AE}" pid="7" name="_ReviewingToolsShownOnce">
    <vt:lpwstr/>
  </property>
</Properties>
</file>