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remades\Desktop\TABLAS SALARIALES 2017\ACTUALIZADAS 1%-PORTAL TRANSPARENCIA\"/>
    </mc:Choice>
  </mc:AlternateContent>
  <workbookProtection workbookAlgorithmName="SHA-512" workbookHashValue="BSLq7OD02BTTC8Sxwsuu3uvyniOM8q6r6WzRYcitruCiiNMrtzhvBbtdiW2cHnbP613yWZUfmoBSqOAz8aaVgQ==" workbookSaltValue="rlLlVxCnxxvHyB8cFS9Drg==" workbookSpinCount="100000" lockStructure="1"/>
  <bookViews>
    <workbookView xWindow="0" yWindow="0" windowWidth="17280" windowHeight="6660"/>
  </bookViews>
  <sheets>
    <sheet name="DOCTORES" sheetId="7" r:id="rId1"/>
    <sheet name="(A) LICENCIADOS-INGEN-ARQU" sheetId="1" r:id="rId2"/>
    <sheet name="(B) DIPLO MADOS" sheetId="5" r:id="rId3"/>
    <sheet name="(C) TECNICO ESPEC LAB FP2 " sheetId="4" r:id="rId4"/>
    <sheet name="(D) AUX ADM-LAB (FP1- GR ESCOL)" sheetId="2" r:id="rId5"/>
    <sheet name="(D) AUX. SERVICIOS" sheetId="8" r:id="rId6"/>
    <sheet name="PARAMETROS" sheetId="3" state="hidden" r:id="rId7"/>
    <sheet name="HOJA" sheetId="9" r:id="rId8"/>
    <sheet name="Hoja1" sheetId="10" r:id="rId9"/>
  </sheets>
  <definedNames>
    <definedName name="RETRIBUCION">'(A) LICENCIADOS-INGEN-ARQU'!$D$2:$F$2</definedName>
  </definedNames>
  <calcPr calcId="152511"/>
</workbook>
</file>

<file path=xl/calcChain.xml><?xml version="1.0" encoding="utf-8"?>
<calcChain xmlns="http://schemas.openxmlformats.org/spreadsheetml/2006/main">
  <c r="B32" i="3" l="1"/>
  <c r="C22" i="3"/>
  <c r="C21" i="3"/>
  <c r="B12" i="3"/>
  <c r="C12" i="3"/>
  <c r="C11" i="3"/>
  <c r="I33" i="3" l="1"/>
  <c r="I19" i="3"/>
  <c r="I8" i="3"/>
  <c r="B34" i="3" l="1"/>
  <c r="C19" i="3"/>
  <c r="B22" i="3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6" i="8"/>
  <c r="C7" i="8"/>
  <c r="C8" i="8"/>
  <c r="C9" i="8"/>
  <c r="C10" i="8"/>
  <c r="C11" i="8"/>
  <c r="C5" i="8"/>
  <c r="C4" i="8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" i="2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5" i="4"/>
  <c r="C6" i="4"/>
  <c r="C4" i="4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5" i="5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5" i="1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8" i="7"/>
  <c r="C7" i="7"/>
  <c r="C6" i="7"/>
  <c r="C5" i="7"/>
  <c r="C14" i="3" l="1"/>
  <c r="B35" i="3"/>
  <c r="B4" i="3" s="1"/>
  <c r="B4" i="5" s="1"/>
  <c r="B7" i="5" s="1"/>
  <c r="D7" i="5" s="1"/>
  <c r="C15" i="3"/>
  <c r="C2" i="3" s="1"/>
  <c r="G4" i="7" s="1"/>
  <c r="B15" i="5"/>
  <c r="E15" i="5" s="1"/>
  <c r="I5" i="3"/>
  <c r="I9" i="3" s="1"/>
  <c r="B6" i="3" s="1"/>
  <c r="B3" i="2" s="1"/>
  <c r="B19" i="2" s="1"/>
  <c r="I16" i="3"/>
  <c r="I20" i="3" s="1"/>
  <c r="B5" i="3" s="1"/>
  <c r="D15" i="5"/>
  <c r="C24" i="3"/>
  <c r="C25" i="3" s="1"/>
  <c r="I30" i="3"/>
  <c r="B18" i="5"/>
  <c r="B31" i="5"/>
  <c r="B37" i="5"/>
  <c r="B25" i="5"/>
  <c r="B13" i="5"/>
  <c r="B9" i="5"/>
  <c r="B40" i="5"/>
  <c r="B42" i="5"/>
  <c r="B28" i="5"/>
  <c r="B27" i="5"/>
  <c r="B41" i="5"/>
  <c r="B30" i="5"/>
  <c r="B14" i="5"/>
  <c r="B23" i="5"/>
  <c r="D4" i="5"/>
  <c r="B32" i="5"/>
  <c r="B25" i="2"/>
  <c r="I34" i="3"/>
  <c r="B14" i="3"/>
  <c r="B19" i="3"/>
  <c r="B17" i="5" l="1"/>
  <c r="D17" i="5" s="1"/>
  <c r="B11" i="5"/>
  <c r="B35" i="5"/>
  <c r="E35" i="5" s="1"/>
  <c r="B29" i="5"/>
  <c r="B8" i="5"/>
  <c r="D8" i="5" s="1"/>
  <c r="B20" i="5"/>
  <c r="B6" i="5"/>
  <c r="E6" i="5" s="1"/>
  <c r="B26" i="5"/>
  <c r="B19" i="5"/>
  <c r="E19" i="5" s="1"/>
  <c r="B21" i="5"/>
  <c r="B33" i="5"/>
  <c r="D33" i="5" s="1"/>
  <c r="B34" i="5"/>
  <c r="B5" i="5"/>
  <c r="D5" i="5" s="1"/>
  <c r="B10" i="5"/>
  <c r="B16" i="5"/>
  <c r="E16" i="5" s="1"/>
  <c r="B38" i="5"/>
  <c r="B39" i="5"/>
  <c r="E39" i="5" s="1"/>
  <c r="B36" i="5"/>
  <c r="B15" i="3"/>
  <c r="B2" i="3" s="1"/>
  <c r="B4" i="7" s="1"/>
  <c r="B24" i="2"/>
  <c r="D24" i="2" s="1"/>
  <c r="B37" i="2"/>
  <c r="D37" i="2" s="1"/>
  <c r="B12" i="2"/>
  <c r="D12" i="2" s="1"/>
  <c r="B27" i="2"/>
  <c r="D27" i="2" s="1"/>
  <c r="B10" i="2"/>
  <c r="D10" i="2" s="1"/>
  <c r="B39" i="2"/>
  <c r="E39" i="2" s="1"/>
  <c r="B17" i="2"/>
  <c r="D17" i="2" s="1"/>
  <c r="B32" i="2"/>
  <c r="D32" i="2" s="1"/>
  <c r="B35" i="2"/>
  <c r="D35" i="2" s="1"/>
  <c r="E7" i="5"/>
  <c r="B43" i="5"/>
  <c r="B22" i="5"/>
  <c r="E4" i="5"/>
  <c r="B12" i="5"/>
  <c r="B24" i="5"/>
  <c r="C35" i="3"/>
  <c r="C4" i="3" s="1"/>
  <c r="G4" i="5" s="1"/>
  <c r="C3" i="3"/>
  <c r="G4" i="1" s="1"/>
  <c r="B16" i="2"/>
  <c r="B11" i="2"/>
  <c r="B18" i="2"/>
  <c r="B23" i="2"/>
  <c r="B40" i="2"/>
  <c r="B41" i="2"/>
  <c r="B21" i="2"/>
  <c r="B28" i="2"/>
  <c r="B13" i="2"/>
  <c r="B30" i="2"/>
  <c r="B9" i="2"/>
  <c r="B31" i="2"/>
  <c r="B8" i="2"/>
  <c r="E3" i="2"/>
  <c r="B6" i="2"/>
  <c r="B33" i="2"/>
  <c r="B36" i="2"/>
  <c r="B26" i="2"/>
  <c r="D3" i="2"/>
  <c r="B38" i="2"/>
  <c r="H4" i="7"/>
  <c r="G18" i="7"/>
  <c r="G28" i="7"/>
  <c r="G38" i="7"/>
  <c r="G13" i="7"/>
  <c r="G23" i="7"/>
  <c r="G33" i="7"/>
  <c r="G43" i="7"/>
  <c r="G10" i="7"/>
  <c r="G16" i="7"/>
  <c r="G36" i="7"/>
  <c r="I4" i="7"/>
  <c r="G21" i="7"/>
  <c r="G31" i="7"/>
  <c r="G41" i="7"/>
  <c r="G9" i="7"/>
  <c r="G14" i="7"/>
  <c r="G24" i="7"/>
  <c r="G34" i="7"/>
  <c r="G27" i="7"/>
  <c r="G37" i="7"/>
  <c r="G19" i="7"/>
  <c r="G39" i="7"/>
  <c r="G5" i="7"/>
  <c r="G32" i="7"/>
  <c r="G17" i="7"/>
  <c r="G7" i="7"/>
  <c r="G20" i="7"/>
  <c r="G40" i="7"/>
  <c r="G25" i="7"/>
  <c r="G6" i="7"/>
  <c r="G29" i="7"/>
  <c r="G22" i="7"/>
  <c r="G11" i="7"/>
  <c r="G30" i="7"/>
  <c r="G35" i="7"/>
  <c r="G26" i="7"/>
  <c r="G8" i="7"/>
  <c r="G42" i="7"/>
  <c r="G12" i="7"/>
  <c r="G15" i="7"/>
  <c r="B5" i="2"/>
  <c r="E5" i="2" s="1"/>
  <c r="B4" i="2"/>
  <c r="E4" i="2" s="1"/>
  <c r="B20" i="2"/>
  <c r="D20" i="2" s="1"/>
  <c r="B22" i="2"/>
  <c r="D22" i="2" s="1"/>
  <c r="B14" i="2"/>
  <c r="D14" i="2" s="1"/>
  <c r="B15" i="2"/>
  <c r="D15" i="2" s="1"/>
  <c r="B7" i="2"/>
  <c r="D7" i="2" s="1"/>
  <c r="B29" i="2"/>
  <c r="E29" i="2" s="1"/>
  <c r="B42" i="2"/>
  <c r="D42" i="2" s="1"/>
  <c r="B34" i="2"/>
  <c r="D34" i="2" s="1"/>
  <c r="E36" i="5"/>
  <c r="D36" i="5"/>
  <c r="B30" i="4"/>
  <c r="B6" i="4"/>
  <c r="B24" i="4"/>
  <c r="B26" i="4"/>
  <c r="B31" i="4"/>
  <c r="B32" i="4"/>
  <c r="B11" i="4"/>
  <c r="B22" i="4"/>
  <c r="B8" i="4"/>
  <c r="B13" i="4"/>
  <c r="B38" i="4"/>
  <c r="B10" i="4"/>
  <c r="B28" i="4"/>
  <c r="B33" i="4"/>
  <c r="B42" i="4"/>
  <c r="B36" i="4"/>
  <c r="B16" i="4"/>
  <c r="B27" i="4"/>
  <c r="B12" i="4"/>
  <c r="B35" i="4"/>
  <c r="B19" i="4"/>
  <c r="B41" i="4"/>
  <c r="B5" i="4"/>
  <c r="B37" i="4"/>
  <c r="B17" i="4"/>
  <c r="B7" i="4"/>
  <c r="B20" i="4"/>
  <c r="B25" i="4"/>
  <c r="B18" i="4"/>
  <c r="B39" i="4"/>
  <c r="B40" i="4"/>
  <c r="B4" i="4"/>
  <c r="B3" i="4"/>
  <c r="B23" i="4"/>
  <c r="B21" i="4"/>
  <c r="B15" i="4"/>
  <c r="B14" i="4"/>
  <c r="B29" i="4"/>
  <c r="B9" i="4"/>
  <c r="B34" i="4"/>
  <c r="B24" i="3"/>
  <c r="B25" i="3" s="1"/>
  <c r="B3" i="3" s="1"/>
  <c r="B4" i="1" s="1"/>
  <c r="B3" i="8"/>
  <c r="B7" i="3"/>
  <c r="E37" i="2"/>
  <c r="D25" i="2"/>
  <c r="E25" i="2"/>
  <c r="E12" i="2"/>
  <c r="E32" i="2"/>
  <c r="E24" i="2"/>
  <c r="E35" i="2"/>
  <c r="E27" i="2"/>
  <c r="E19" i="2"/>
  <c r="D19" i="2"/>
  <c r="E11" i="5"/>
  <c r="D11" i="5"/>
  <c r="D35" i="5"/>
  <c r="D29" i="5"/>
  <c r="E29" i="5"/>
  <c r="E8" i="5"/>
  <c r="D20" i="5"/>
  <c r="E20" i="5"/>
  <c r="D6" i="5"/>
  <c r="E26" i="5"/>
  <c r="D26" i="5"/>
  <c r="D19" i="5"/>
  <c r="D21" i="5"/>
  <c r="E21" i="5"/>
  <c r="E33" i="5"/>
  <c r="E34" i="5"/>
  <c r="D34" i="5"/>
  <c r="E5" i="5"/>
  <c r="E10" i="5"/>
  <c r="D10" i="5"/>
  <c r="D16" i="5"/>
  <c r="E38" i="5"/>
  <c r="D38" i="5"/>
  <c r="D39" i="5"/>
  <c r="E20" i="2"/>
  <c r="E42" i="2"/>
  <c r="E32" i="5"/>
  <c r="D32" i="5"/>
  <c r="E23" i="5"/>
  <c r="D23" i="5"/>
  <c r="E14" i="5"/>
  <c r="D14" i="5"/>
  <c r="E30" i="5"/>
  <c r="D30" i="5"/>
  <c r="E41" i="5"/>
  <c r="D41" i="5"/>
  <c r="E27" i="5"/>
  <c r="D27" i="5"/>
  <c r="E28" i="5"/>
  <c r="D28" i="5"/>
  <c r="E42" i="5"/>
  <c r="D42" i="5"/>
  <c r="E40" i="5"/>
  <c r="D40" i="5"/>
  <c r="D9" i="5"/>
  <c r="E9" i="5"/>
  <c r="E13" i="5"/>
  <c r="D13" i="5"/>
  <c r="E25" i="5"/>
  <c r="D25" i="5"/>
  <c r="D37" i="5"/>
  <c r="E37" i="5"/>
  <c r="E31" i="5"/>
  <c r="D31" i="5"/>
  <c r="E18" i="5"/>
  <c r="D18" i="5"/>
  <c r="E17" i="5" l="1"/>
  <c r="B24" i="7"/>
  <c r="D24" i="7" s="1"/>
  <c r="B18" i="7"/>
  <c r="E18" i="7" s="1"/>
  <c r="B8" i="7"/>
  <c r="E8" i="7" s="1"/>
  <c r="B20" i="7"/>
  <c r="D20" i="7" s="1"/>
  <c r="B22" i="7"/>
  <c r="E22" i="7" s="1"/>
  <c r="B30" i="7"/>
  <c r="E30" i="7" s="1"/>
  <c r="B10" i="7"/>
  <c r="D10" i="7" s="1"/>
  <c r="B7" i="7"/>
  <c r="E7" i="7" s="1"/>
  <c r="B16" i="7"/>
  <c r="D16" i="7" s="1"/>
  <c r="B21" i="7"/>
  <c r="E21" i="7" s="1"/>
  <c r="B43" i="7"/>
  <c r="E43" i="7" s="1"/>
  <c r="B27" i="7"/>
  <c r="E27" i="7" s="1"/>
  <c r="B19" i="7"/>
  <c r="E19" i="7" s="1"/>
  <c r="B41" i="7"/>
  <c r="D41" i="7" s="1"/>
  <c r="B31" i="7"/>
  <c r="D31" i="7" s="1"/>
  <c r="B15" i="7"/>
  <c r="D15" i="7" s="1"/>
  <c r="B35" i="7"/>
  <c r="E35" i="7" s="1"/>
  <c r="B29" i="7"/>
  <c r="E29" i="7" s="1"/>
  <c r="B37" i="7"/>
  <c r="D37" i="7" s="1"/>
  <c r="B11" i="7"/>
  <c r="D11" i="7" s="1"/>
  <c r="B9" i="7"/>
  <c r="E9" i="7" s="1"/>
  <c r="B23" i="7"/>
  <c r="E23" i="7" s="1"/>
  <c r="E4" i="7"/>
  <c r="B34" i="7"/>
  <c r="E34" i="7" s="1"/>
  <c r="B25" i="7"/>
  <c r="D25" i="7" s="1"/>
  <c r="B28" i="7"/>
  <c r="D28" i="7" s="1"/>
  <c r="B6" i="7"/>
  <c r="D6" i="7" s="1"/>
  <c r="B32" i="7"/>
  <c r="E32" i="7" s="1"/>
  <c r="B26" i="7"/>
  <c r="D26" i="7" s="1"/>
  <c r="B12" i="7"/>
  <c r="E12" i="7" s="1"/>
  <c r="B36" i="7"/>
  <c r="E36" i="7" s="1"/>
  <c r="D4" i="7"/>
  <c r="B17" i="7"/>
  <c r="D17" i="7" s="1"/>
  <c r="B38" i="7"/>
  <c r="D38" i="7" s="1"/>
  <c r="B14" i="7"/>
  <c r="D14" i="7" s="1"/>
  <c r="B33" i="7"/>
  <c r="D33" i="7" s="1"/>
  <c r="B40" i="7"/>
  <c r="E40" i="7" s="1"/>
  <c r="B13" i="7"/>
  <c r="D13" i="7" s="1"/>
  <c r="B5" i="7"/>
  <c r="D5" i="7" s="1"/>
  <c r="B39" i="7"/>
  <c r="D39" i="7" s="1"/>
  <c r="B42" i="7"/>
  <c r="E42" i="7" s="1"/>
  <c r="E14" i="2"/>
  <c r="E17" i="2"/>
  <c r="E10" i="2"/>
  <c r="E22" i="2"/>
  <c r="D39" i="2"/>
  <c r="E7" i="2"/>
  <c r="D5" i="2"/>
  <c r="D29" i="2"/>
  <c r="D12" i="5"/>
  <c r="E12" i="5"/>
  <c r="E22" i="5"/>
  <c r="D22" i="5"/>
  <c r="E34" i="2"/>
  <c r="E15" i="2"/>
  <c r="D4" i="2"/>
  <c r="D24" i="5"/>
  <c r="E24" i="5"/>
  <c r="D43" i="5"/>
  <c r="E43" i="5"/>
  <c r="H15" i="7"/>
  <c r="I15" i="7"/>
  <c r="H42" i="7"/>
  <c r="I42" i="7"/>
  <c r="H26" i="7"/>
  <c r="I26" i="7"/>
  <c r="H30" i="7"/>
  <c r="I30" i="7"/>
  <c r="H22" i="7"/>
  <c r="I22" i="7"/>
  <c r="I6" i="7"/>
  <c r="H6" i="7"/>
  <c r="H40" i="7"/>
  <c r="I40" i="7"/>
  <c r="I7" i="7"/>
  <c r="H7" i="7"/>
  <c r="H32" i="7"/>
  <c r="I32" i="7"/>
  <c r="H39" i="7"/>
  <c r="I39" i="7"/>
  <c r="I37" i="7"/>
  <c r="H37" i="7"/>
  <c r="I34" i="7"/>
  <c r="H34" i="7"/>
  <c r="I14" i="7"/>
  <c r="H14" i="7"/>
  <c r="I41" i="7"/>
  <c r="H41" i="7"/>
  <c r="I21" i="7"/>
  <c r="H21" i="7"/>
  <c r="I36" i="7"/>
  <c r="H36" i="7"/>
  <c r="H10" i="7"/>
  <c r="I10" i="7"/>
  <c r="I33" i="7"/>
  <c r="H33" i="7"/>
  <c r="I13" i="7"/>
  <c r="H13" i="7"/>
  <c r="I28" i="7"/>
  <c r="H28" i="7"/>
  <c r="E36" i="2"/>
  <c r="D36" i="2"/>
  <c r="D6" i="2"/>
  <c r="E6" i="2"/>
  <c r="E8" i="2"/>
  <c r="D8" i="2"/>
  <c r="D9" i="2"/>
  <c r="E9" i="2"/>
  <c r="E13" i="2"/>
  <c r="D13" i="2"/>
  <c r="D21" i="2"/>
  <c r="E21" i="2"/>
  <c r="E40" i="2"/>
  <c r="D40" i="2"/>
  <c r="E18" i="2"/>
  <c r="D18" i="2"/>
  <c r="E16" i="2"/>
  <c r="D16" i="2"/>
  <c r="G13" i="5"/>
  <c r="G33" i="5"/>
  <c r="G12" i="5"/>
  <c r="G32" i="5"/>
  <c r="G11" i="5"/>
  <c r="G31" i="5"/>
  <c r="G10" i="5"/>
  <c r="G30" i="5"/>
  <c r="G9" i="5"/>
  <c r="G29" i="5"/>
  <c r="G8" i="5"/>
  <c r="G28" i="5"/>
  <c r="G7" i="5"/>
  <c r="G27" i="5"/>
  <c r="G6" i="5"/>
  <c r="G26" i="5"/>
  <c r="G25" i="5"/>
  <c r="G24" i="5"/>
  <c r="G15" i="5"/>
  <c r="G14" i="5"/>
  <c r="G5" i="5"/>
  <c r="G43" i="5"/>
  <c r="G42" i="5"/>
  <c r="G41" i="5"/>
  <c r="G40" i="5"/>
  <c r="G39" i="5"/>
  <c r="G38" i="5"/>
  <c r="G37" i="5"/>
  <c r="H4" i="5"/>
  <c r="G36" i="5"/>
  <c r="G34" i="5"/>
  <c r="G23" i="5"/>
  <c r="G22" i="5"/>
  <c r="G21" i="5"/>
  <c r="G20" i="5"/>
  <c r="G19" i="5"/>
  <c r="G18" i="5"/>
  <c r="G17" i="5"/>
  <c r="G16" i="5"/>
  <c r="I4" i="5"/>
  <c r="G35" i="5"/>
  <c r="I12" i="7"/>
  <c r="H12" i="7"/>
  <c r="I8" i="7"/>
  <c r="H8" i="7"/>
  <c r="H35" i="7"/>
  <c r="I35" i="7"/>
  <c r="I11" i="7"/>
  <c r="H11" i="7"/>
  <c r="H29" i="7"/>
  <c r="I29" i="7"/>
  <c r="H25" i="7"/>
  <c r="I25" i="7"/>
  <c r="H20" i="7"/>
  <c r="I20" i="7"/>
  <c r="H17" i="7"/>
  <c r="I17" i="7"/>
  <c r="I5" i="7"/>
  <c r="H5" i="7"/>
  <c r="I19" i="7"/>
  <c r="H19" i="7"/>
  <c r="I27" i="7"/>
  <c r="H27" i="7"/>
  <c r="I24" i="7"/>
  <c r="H24" i="7"/>
  <c r="H9" i="7"/>
  <c r="I9" i="7"/>
  <c r="I31" i="7"/>
  <c r="H31" i="7"/>
  <c r="I16" i="7"/>
  <c r="H16" i="7"/>
  <c r="I43" i="7"/>
  <c r="H43" i="7"/>
  <c r="I23" i="7"/>
  <c r="H23" i="7"/>
  <c r="I38" i="7"/>
  <c r="H38" i="7"/>
  <c r="I18" i="7"/>
  <c r="H18" i="7"/>
  <c r="D38" i="2"/>
  <c r="E38" i="2"/>
  <c r="D26" i="2"/>
  <c r="E26" i="2"/>
  <c r="E33" i="2"/>
  <c r="D33" i="2"/>
  <c r="E31" i="2"/>
  <c r="D31" i="2"/>
  <c r="D30" i="2"/>
  <c r="E30" i="2"/>
  <c r="D28" i="2"/>
  <c r="E28" i="2"/>
  <c r="E41" i="2"/>
  <c r="D41" i="2"/>
  <c r="E23" i="2"/>
  <c r="D23" i="2"/>
  <c r="E11" i="2"/>
  <c r="D11" i="2"/>
  <c r="G21" i="1"/>
  <c r="G36" i="1"/>
  <c r="G19" i="1"/>
  <c r="G10" i="1"/>
  <c r="G22" i="1"/>
  <c r="G33" i="1"/>
  <c r="G40" i="1"/>
  <c r="G15" i="1"/>
  <c r="G8" i="1"/>
  <c r="G26" i="1"/>
  <c r="G13" i="1"/>
  <c r="I4" i="1"/>
  <c r="G12" i="1"/>
  <c r="G42" i="1"/>
  <c r="G30" i="1"/>
  <c r="G25" i="1"/>
  <c r="G7" i="1"/>
  <c r="G16" i="1"/>
  <c r="G39" i="1"/>
  <c r="G34" i="1"/>
  <c r="G29" i="1"/>
  <c r="G11" i="1"/>
  <c r="G35" i="1"/>
  <c r="G17" i="1"/>
  <c r="G24" i="1"/>
  <c r="H4" i="1"/>
  <c r="G37" i="1"/>
  <c r="G27" i="1"/>
  <c r="G14" i="1"/>
  <c r="G32" i="1"/>
  <c r="G6" i="1"/>
  <c r="G20" i="1"/>
  <c r="G38" i="1"/>
  <c r="G9" i="1"/>
  <c r="G31" i="1"/>
  <c r="G43" i="1"/>
  <c r="G28" i="1"/>
  <c r="G5" i="1"/>
  <c r="G41" i="1"/>
  <c r="G23" i="1"/>
  <c r="G18" i="1"/>
  <c r="B23" i="8"/>
  <c r="B22" i="8"/>
  <c r="B13" i="8"/>
  <c r="B12" i="8"/>
  <c r="B42" i="8"/>
  <c r="B6" i="8"/>
  <c r="B15" i="8"/>
  <c r="B18" i="8"/>
  <c r="B27" i="8"/>
  <c r="B9" i="8"/>
  <c r="B37" i="8"/>
  <c r="B39" i="8"/>
  <c r="B31" i="8"/>
  <c r="B41" i="8"/>
  <c r="B40" i="8"/>
  <c r="D3" i="8"/>
  <c r="E3" i="8"/>
  <c r="B10" i="8"/>
  <c r="B24" i="8"/>
  <c r="B33" i="8"/>
  <c r="B36" i="8"/>
  <c r="B19" i="8"/>
  <c r="B25" i="8"/>
  <c r="B17" i="8"/>
  <c r="B7" i="8"/>
  <c r="B16" i="8"/>
  <c r="B14" i="8"/>
  <c r="B20" i="8"/>
  <c r="B26" i="8"/>
  <c r="B8" i="8"/>
  <c r="B28" i="8"/>
  <c r="B38" i="8"/>
  <c r="B35" i="8"/>
  <c r="B34" i="8"/>
  <c r="B29" i="8"/>
  <c r="B21" i="8"/>
  <c r="B11" i="8"/>
  <c r="B5" i="8"/>
  <c r="B4" i="8"/>
  <c r="B32" i="8"/>
  <c r="B30" i="8"/>
  <c r="E9" i="4"/>
  <c r="D9" i="4"/>
  <c r="D14" i="4"/>
  <c r="E14" i="4"/>
  <c r="E21" i="4"/>
  <c r="D21" i="4"/>
  <c r="D3" i="4"/>
  <c r="E3" i="4"/>
  <c r="E40" i="4"/>
  <c r="D40" i="4"/>
  <c r="D18" i="4"/>
  <c r="E18" i="4"/>
  <c r="E20" i="4"/>
  <c r="D20" i="4"/>
  <c r="D17" i="4"/>
  <c r="E17" i="4"/>
  <c r="D5" i="4"/>
  <c r="E5" i="4"/>
  <c r="D19" i="4"/>
  <c r="E19" i="4"/>
  <c r="D12" i="4"/>
  <c r="E12" i="4"/>
  <c r="D16" i="4"/>
  <c r="E16" i="4"/>
  <c r="D42" i="4"/>
  <c r="E42" i="4"/>
  <c r="E28" i="4"/>
  <c r="D28" i="4"/>
  <c r="D38" i="4"/>
  <c r="E38" i="4"/>
  <c r="E8" i="4"/>
  <c r="D8" i="4"/>
  <c r="D11" i="4"/>
  <c r="E11" i="4"/>
  <c r="E31" i="4"/>
  <c r="D31" i="4"/>
  <c r="D24" i="4"/>
  <c r="E24" i="4"/>
  <c r="D30" i="4"/>
  <c r="E30" i="4"/>
  <c r="D43" i="7"/>
  <c r="D9" i="7"/>
  <c r="D21" i="7"/>
  <c r="E11" i="7"/>
  <c r="E16" i="7"/>
  <c r="E37" i="7"/>
  <c r="D7" i="7"/>
  <c r="D29" i="7"/>
  <c r="E10" i="7"/>
  <c r="D35" i="7"/>
  <c r="D30" i="7"/>
  <c r="E15" i="7"/>
  <c r="D22" i="7"/>
  <c r="E31" i="7"/>
  <c r="E20" i="7"/>
  <c r="E41" i="7"/>
  <c r="D8" i="7"/>
  <c r="D19" i="7"/>
  <c r="D18" i="7"/>
  <c r="D27" i="7"/>
  <c r="B7" i="1"/>
  <c r="B27" i="1"/>
  <c r="B6" i="1"/>
  <c r="B26" i="1"/>
  <c r="E4" i="1"/>
  <c r="B25" i="1"/>
  <c r="D4" i="1"/>
  <c r="B24" i="1"/>
  <c r="B5" i="1"/>
  <c r="B23" i="1"/>
  <c r="B43" i="1"/>
  <c r="B22" i="1"/>
  <c r="B42" i="1"/>
  <c r="B21" i="1"/>
  <c r="B41" i="1"/>
  <c r="B20" i="1"/>
  <c r="B40" i="1"/>
  <c r="B19" i="1"/>
  <c r="B39" i="1"/>
  <c r="B18" i="1"/>
  <c r="B38" i="1"/>
  <c r="B17" i="1"/>
  <c r="B37" i="1"/>
  <c r="B16" i="1"/>
  <c r="B36" i="1"/>
  <c r="B15" i="1"/>
  <c r="B35" i="1"/>
  <c r="B14" i="1"/>
  <c r="B34" i="1"/>
  <c r="B13" i="1"/>
  <c r="B33" i="1"/>
  <c r="B12" i="1"/>
  <c r="B32" i="1"/>
  <c r="B11" i="1"/>
  <c r="B31" i="1"/>
  <c r="B10" i="1"/>
  <c r="B30" i="1"/>
  <c r="B9" i="1"/>
  <c r="B29" i="1"/>
  <c r="B8" i="1"/>
  <c r="B28" i="1"/>
  <c r="D34" i="4"/>
  <c r="E34" i="4"/>
  <c r="D29" i="4"/>
  <c r="E29" i="4"/>
  <c r="E15" i="4"/>
  <c r="D15" i="4"/>
  <c r="E23" i="4"/>
  <c r="D23" i="4"/>
  <c r="E4" i="4"/>
  <c r="D4" i="4"/>
  <c r="D39" i="4"/>
  <c r="E39" i="4"/>
  <c r="E25" i="4"/>
  <c r="D25" i="4"/>
  <c r="D7" i="4"/>
  <c r="E7" i="4"/>
  <c r="D37" i="4"/>
  <c r="E37" i="4"/>
  <c r="D41" i="4"/>
  <c r="E41" i="4"/>
  <c r="D35" i="4"/>
  <c r="E35" i="4"/>
  <c r="E27" i="4"/>
  <c r="D27" i="4"/>
  <c r="E36" i="4"/>
  <c r="D36" i="4"/>
  <c r="D33" i="4"/>
  <c r="E33" i="4"/>
  <c r="D10" i="4"/>
  <c r="E10" i="4"/>
  <c r="E13" i="4"/>
  <c r="D13" i="4"/>
  <c r="D22" i="4"/>
  <c r="E22" i="4"/>
  <c r="D32" i="4"/>
  <c r="E32" i="4"/>
  <c r="D26" i="4"/>
  <c r="E26" i="4"/>
  <c r="E6" i="4"/>
  <c r="D6" i="4"/>
  <c r="D34" i="7"/>
  <c r="E25" i="7"/>
  <c r="E6" i="7"/>
  <c r="D32" i="7"/>
  <c r="E26" i="7"/>
  <c r="D36" i="7"/>
  <c r="E17" i="7"/>
  <c r="E38" i="7"/>
  <c r="E14" i="7"/>
  <c r="D40" i="7"/>
  <c r="E13" i="7"/>
  <c r="E5" i="7"/>
  <c r="D42" i="7"/>
  <c r="E24" i="7"/>
  <c r="E39" i="7" l="1"/>
  <c r="E33" i="7"/>
  <c r="D12" i="7"/>
  <c r="E28" i="7"/>
  <c r="D23" i="7"/>
  <c r="I23" i="1"/>
  <c r="H23" i="1"/>
  <c r="I5" i="1"/>
  <c r="H5" i="1"/>
  <c r="I43" i="1"/>
  <c r="H43" i="1"/>
  <c r="H9" i="1"/>
  <c r="I9" i="1"/>
  <c r="H20" i="1"/>
  <c r="I20" i="1"/>
  <c r="H32" i="1"/>
  <c r="I32" i="1"/>
  <c r="I27" i="1"/>
  <c r="H27" i="1"/>
  <c r="I17" i="1"/>
  <c r="H17" i="1"/>
  <c r="H11" i="1"/>
  <c r="I11" i="1"/>
  <c r="H34" i="1"/>
  <c r="I34" i="1"/>
  <c r="H16" i="1"/>
  <c r="I16" i="1"/>
  <c r="I25" i="1"/>
  <c r="H25" i="1"/>
  <c r="I42" i="1"/>
  <c r="H42" i="1"/>
  <c r="H26" i="1"/>
  <c r="I26" i="1"/>
  <c r="I15" i="1"/>
  <c r="H15" i="1"/>
  <c r="I33" i="1"/>
  <c r="H33" i="1"/>
  <c r="H10" i="1"/>
  <c r="I10" i="1"/>
  <c r="H36" i="1"/>
  <c r="I36" i="1"/>
  <c r="H35" i="5"/>
  <c r="I35" i="5"/>
  <c r="I16" i="5"/>
  <c r="H16" i="5"/>
  <c r="I18" i="5"/>
  <c r="H18" i="5"/>
  <c r="I20" i="5"/>
  <c r="H20" i="5"/>
  <c r="I22" i="5"/>
  <c r="H22" i="5"/>
  <c r="I34" i="5"/>
  <c r="H34" i="5"/>
  <c r="I38" i="5"/>
  <c r="H38" i="5"/>
  <c r="I40" i="5"/>
  <c r="H40" i="5"/>
  <c r="H42" i="5"/>
  <c r="I42" i="5"/>
  <c r="I5" i="5"/>
  <c r="H5" i="5"/>
  <c r="H15" i="5"/>
  <c r="I15" i="5"/>
  <c r="H25" i="5"/>
  <c r="I25" i="5"/>
  <c r="I6" i="5"/>
  <c r="H6" i="5"/>
  <c r="I7" i="5"/>
  <c r="H7" i="5"/>
  <c r="I8" i="5"/>
  <c r="H8" i="5"/>
  <c r="H9" i="5"/>
  <c r="I9" i="5"/>
  <c r="I10" i="5"/>
  <c r="H10" i="5"/>
  <c r="H11" i="5"/>
  <c r="I11" i="5"/>
  <c r="I12" i="5"/>
  <c r="H12" i="5"/>
  <c r="H13" i="5"/>
  <c r="I13" i="5"/>
  <c r="H18" i="1"/>
  <c r="I18" i="1"/>
  <c r="I41" i="1"/>
  <c r="H41" i="1"/>
  <c r="H28" i="1"/>
  <c r="I28" i="1"/>
  <c r="I31" i="1"/>
  <c r="H31" i="1"/>
  <c r="H38" i="1"/>
  <c r="I38" i="1"/>
  <c r="I6" i="1"/>
  <c r="H6" i="1"/>
  <c r="H14" i="1"/>
  <c r="I14" i="1"/>
  <c r="I37" i="1"/>
  <c r="H37" i="1"/>
  <c r="H24" i="1"/>
  <c r="I24" i="1"/>
  <c r="I35" i="1"/>
  <c r="H35" i="1"/>
  <c r="I29" i="1"/>
  <c r="H29" i="1"/>
  <c r="I39" i="1"/>
  <c r="H39" i="1"/>
  <c r="I7" i="1"/>
  <c r="H7" i="1"/>
  <c r="H30" i="1"/>
  <c r="I30" i="1"/>
  <c r="I12" i="1"/>
  <c r="H12" i="1"/>
  <c r="I13" i="1"/>
  <c r="H13" i="1"/>
  <c r="H8" i="1"/>
  <c r="I8" i="1"/>
  <c r="H40" i="1"/>
  <c r="I40" i="1"/>
  <c r="H22" i="1"/>
  <c r="I22" i="1"/>
  <c r="I19" i="1"/>
  <c r="H19" i="1"/>
  <c r="I21" i="1"/>
  <c r="H21" i="1"/>
  <c r="H17" i="5"/>
  <c r="I17" i="5"/>
  <c r="H19" i="5"/>
  <c r="I19" i="5"/>
  <c r="H21" i="5"/>
  <c r="I21" i="5"/>
  <c r="H23" i="5"/>
  <c r="I23" i="5"/>
  <c r="I36" i="5"/>
  <c r="H36" i="5"/>
  <c r="H37" i="5"/>
  <c r="I37" i="5"/>
  <c r="H39" i="5"/>
  <c r="I39" i="5"/>
  <c r="H41" i="5"/>
  <c r="I41" i="5"/>
  <c r="H43" i="5"/>
  <c r="I43" i="5"/>
  <c r="I14" i="5"/>
  <c r="H14" i="5"/>
  <c r="I24" i="5"/>
  <c r="H24" i="5"/>
  <c r="I26" i="5"/>
  <c r="H26" i="5"/>
  <c r="H27" i="5"/>
  <c r="I27" i="5"/>
  <c r="I28" i="5"/>
  <c r="H28" i="5"/>
  <c r="H29" i="5"/>
  <c r="I29" i="5"/>
  <c r="I30" i="5"/>
  <c r="H30" i="5"/>
  <c r="H31" i="5"/>
  <c r="I31" i="5"/>
  <c r="I32" i="5"/>
  <c r="H32" i="5"/>
  <c r="H33" i="5"/>
  <c r="I33" i="5"/>
  <c r="E28" i="1"/>
  <c r="D28" i="1"/>
  <c r="D29" i="1"/>
  <c r="E29" i="1"/>
  <c r="D30" i="1"/>
  <c r="E30" i="1"/>
  <c r="D31" i="1"/>
  <c r="E31" i="1"/>
  <c r="E32" i="1"/>
  <c r="D32" i="1"/>
  <c r="D33" i="1"/>
  <c r="E33" i="1"/>
  <c r="E34" i="1"/>
  <c r="D34" i="1"/>
  <c r="E35" i="1"/>
  <c r="D35" i="1"/>
  <c r="D22" i="8"/>
  <c r="E22" i="8"/>
  <c r="E36" i="1"/>
  <c r="D36" i="1"/>
  <c r="D37" i="1"/>
  <c r="E37" i="1"/>
  <c r="E38" i="1"/>
  <c r="D38" i="1"/>
  <c r="D39" i="1"/>
  <c r="E39" i="1"/>
  <c r="E40" i="1"/>
  <c r="D40" i="1"/>
  <c r="D41" i="1"/>
  <c r="E41" i="1"/>
  <c r="E42" i="1"/>
  <c r="D42" i="1"/>
  <c r="D43" i="1"/>
  <c r="E43" i="1"/>
  <c r="D5" i="1"/>
  <c r="E5" i="1"/>
  <c r="E6" i="1"/>
  <c r="D6" i="1"/>
  <c r="D7" i="1"/>
  <c r="E7" i="1"/>
  <c r="D32" i="8"/>
  <c r="E32" i="8"/>
  <c r="D5" i="8"/>
  <c r="E5" i="8"/>
  <c r="D21" i="8"/>
  <c r="E21" i="8"/>
  <c r="E34" i="8"/>
  <c r="D34" i="8"/>
  <c r="D38" i="8"/>
  <c r="E38" i="8"/>
  <c r="D8" i="8"/>
  <c r="E8" i="8"/>
  <c r="E20" i="8"/>
  <c r="D20" i="8"/>
  <c r="D16" i="8"/>
  <c r="E16" i="8"/>
  <c r="E17" i="8"/>
  <c r="D17" i="8"/>
  <c r="E19" i="8"/>
  <c r="D19" i="8"/>
  <c r="E33" i="8"/>
  <c r="D33" i="8"/>
  <c r="D10" i="8"/>
  <c r="E10" i="8"/>
  <c r="E41" i="8"/>
  <c r="D41" i="8"/>
  <c r="E39" i="8"/>
  <c r="D39" i="8"/>
  <c r="E9" i="8"/>
  <c r="D9" i="8"/>
  <c r="D18" i="8"/>
  <c r="E18" i="8"/>
  <c r="E6" i="8"/>
  <c r="D6" i="8"/>
  <c r="D12" i="8"/>
  <c r="E12" i="8"/>
  <c r="E8" i="1"/>
  <c r="D8" i="1"/>
  <c r="D9" i="1"/>
  <c r="E9" i="1"/>
  <c r="D10" i="1"/>
  <c r="E10" i="1"/>
  <c r="D11" i="1"/>
  <c r="E11" i="1"/>
  <c r="E12" i="1"/>
  <c r="D12" i="1"/>
  <c r="D13" i="1"/>
  <c r="E13" i="1"/>
  <c r="D14" i="1"/>
  <c r="E14" i="1"/>
  <c r="D15" i="1"/>
  <c r="E15" i="1"/>
  <c r="E16" i="1"/>
  <c r="D16" i="1"/>
  <c r="D17" i="1"/>
  <c r="E17" i="1"/>
  <c r="E18" i="1"/>
  <c r="D18" i="1"/>
  <c r="D19" i="1"/>
  <c r="E19" i="1"/>
  <c r="E20" i="1"/>
  <c r="D20" i="1"/>
  <c r="D21" i="1"/>
  <c r="E21" i="1"/>
  <c r="E22" i="1"/>
  <c r="D22" i="1"/>
  <c r="D23" i="1"/>
  <c r="E23" i="1"/>
  <c r="E24" i="1"/>
  <c r="D24" i="1"/>
  <c r="E25" i="1"/>
  <c r="D25" i="1"/>
  <c r="E26" i="1"/>
  <c r="D26" i="1"/>
  <c r="D27" i="1"/>
  <c r="E27" i="1"/>
  <c r="D30" i="8"/>
  <c r="E30" i="8"/>
  <c r="E4" i="8"/>
  <c r="D4" i="8"/>
  <c r="D11" i="8"/>
  <c r="E11" i="8"/>
  <c r="E29" i="8"/>
  <c r="D29" i="8"/>
  <c r="E35" i="8"/>
  <c r="D35" i="8"/>
  <c r="E28" i="8"/>
  <c r="D28" i="8"/>
  <c r="D26" i="8"/>
  <c r="E26" i="8"/>
  <c r="D14" i="8"/>
  <c r="E14" i="8"/>
  <c r="E7" i="8"/>
  <c r="D7" i="8"/>
  <c r="E25" i="8"/>
  <c r="D25" i="8"/>
  <c r="E36" i="8"/>
  <c r="D36" i="8"/>
  <c r="E24" i="8"/>
  <c r="D24" i="8"/>
  <c r="E40" i="8"/>
  <c r="D40" i="8"/>
  <c r="E31" i="8"/>
  <c r="D31" i="8"/>
  <c r="E37" i="8"/>
  <c r="D37" i="8"/>
  <c r="E27" i="8"/>
  <c r="D27" i="8"/>
  <c r="D15" i="8"/>
  <c r="E15" i="8"/>
  <c r="E42" i="8"/>
  <c r="D42" i="8"/>
  <c r="D13" i="8"/>
  <c r="E13" i="8"/>
  <c r="D23" i="8"/>
  <c r="E23" i="8"/>
</calcChain>
</file>

<file path=xl/sharedStrings.xml><?xml version="1.0" encoding="utf-8"?>
<sst xmlns="http://schemas.openxmlformats.org/spreadsheetml/2006/main" count="175" uniqueCount="67">
  <si>
    <t>HORAS DEDICACION SEMANALES</t>
  </si>
  <si>
    <t>LICENCIADO</t>
  </si>
  <si>
    <t>SALARIOS BRUTOS</t>
  </si>
  <si>
    <t>PORCENTAJES</t>
  </si>
  <si>
    <t>RETRIBUCION</t>
  </si>
  <si>
    <t>BRUTO</t>
  </si>
  <si>
    <t>AUXILIAR ADMINISTRATIVO</t>
  </si>
  <si>
    <t>SUELDO</t>
  </si>
  <si>
    <t>AUX. ADMINISTRATIVO</t>
  </si>
  <si>
    <t>P.P. EXTRAS</t>
  </si>
  <si>
    <t>INDEMNIZACION</t>
  </si>
  <si>
    <t>TOTAL,,,,,,,,,,,,,,</t>
  </si>
  <si>
    <t>DIPLOMADOS</t>
  </si>
  <si>
    <t>ESP TEC LABORATORIO</t>
  </si>
  <si>
    <t>ESP. TEC. LABORATORIO</t>
  </si>
  <si>
    <t>C. DESTINO (18)</t>
  </si>
  <si>
    <t>C. ESPECIFICO (28)</t>
  </si>
  <si>
    <t>C. DESTINO (14)</t>
  </si>
  <si>
    <t>C. ESPECIFICO (24)</t>
  </si>
  <si>
    <t>PP EXTRAS</t>
  </si>
  <si>
    <t>INDENIZACION</t>
  </si>
  <si>
    <t>€/MES (MÍNIMOS)</t>
  </si>
  <si>
    <t xml:space="preserve">LICENCIADO </t>
  </si>
  <si>
    <t>€/MES (MAXIMOS)</t>
  </si>
  <si>
    <t>€/MES (MÁXIMOS)</t>
  </si>
  <si>
    <t>C. DESTINO (27)</t>
  </si>
  <si>
    <t>C. ESPECIFICO</t>
  </si>
  <si>
    <t>DOCTOR</t>
  </si>
  <si>
    <t>DIPLOMADO</t>
  </si>
  <si>
    <t>€/MES (MINIMOS)</t>
  </si>
  <si>
    <t xml:space="preserve">DOCTOR </t>
  </si>
  <si>
    <t>C. DESTINO (29)</t>
  </si>
  <si>
    <t>MINIMOS</t>
  </si>
  <si>
    <t>MAXIMOS</t>
  </si>
  <si>
    <t>AUXILIAR DE SERVICIOS</t>
  </si>
  <si>
    <t>AUX. DE SERVICIOS</t>
  </si>
  <si>
    <t>TOPE MAXIMO</t>
  </si>
  <si>
    <t>C. ESPECIFICO (20)</t>
  </si>
  <si>
    <t>TOTAL (DOCTOR TC)</t>
  </si>
  <si>
    <t>TOTAL (PROF TITULAR TC)</t>
  </si>
  <si>
    <t>TOTAL (80% P. TITULAR TC)</t>
  </si>
  <si>
    <t>SUELDO (A)</t>
  </si>
  <si>
    <t>SUELDO (B)</t>
  </si>
  <si>
    <t>componente compensatorio</t>
  </si>
  <si>
    <r>
      <t xml:space="preserve">OBRA Y SERVICIO </t>
    </r>
    <r>
      <rPr>
        <b/>
        <sz val="10"/>
        <rFont val="Arial"/>
        <family val="2"/>
      </rPr>
      <t>T.C</t>
    </r>
    <r>
      <rPr>
        <sz val="10"/>
        <rFont val="Arial"/>
      </rPr>
      <t>. ADMIN</t>
    </r>
  </si>
  <si>
    <r>
      <t xml:space="preserve">OBRA Y SERVICIO </t>
    </r>
    <r>
      <rPr>
        <b/>
        <sz val="10"/>
        <rFont val="Arial"/>
        <family val="2"/>
      </rPr>
      <t>T.P</t>
    </r>
    <r>
      <rPr>
        <sz val="10"/>
        <rFont val="Arial"/>
      </rPr>
      <t>. ADMIN</t>
    </r>
  </si>
  <si>
    <r>
      <t xml:space="preserve">OBRA Y SERVICIO </t>
    </r>
    <r>
      <rPr>
        <b/>
        <sz val="10"/>
        <rFont val="Arial"/>
        <family val="2"/>
      </rPr>
      <t>T.C</t>
    </r>
    <r>
      <rPr>
        <sz val="10"/>
        <rFont val="Arial"/>
      </rPr>
      <t>. INVEST</t>
    </r>
  </si>
  <si>
    <r>
      <t xml:space="preserve">OBRA Y SERVICIO </t>
    </r>
    <r>
      <rPr>
        <b/>
        <sz val="10"/>
        <rFont val="Arial"/>
        <family val="2"/>
      </rPr>
      <t>T.P</t>
    </r>
    <r>
      <rPr>
        <sz val="10"/>
        <rFont val="Arial"/>
      </rPr>
      <t>. INVEST</t>
    </r>
  </si>
  <si>
    <t>INVESTIGACION</t>
  </si>
  <si>
    <t>ADMINISTRACIÓN</t>
  </si>
  <si>
    <t>PORCENTAJE DE SEGURIDAD SOCIAL, SEGÚN ACTIVIDAD</t>
  </si>
  <si>
    <t>TOPE MINIMO</t>
  </si>
  <si>
    <t>BASE MINIMA/HORA Tº PARCIAL GRUPO 1</t>
  </si>
  <si>
    <t>BASE MINIMA G1</t>
  </si>
  <si>
    <t>BASE MINIMA/HORA Tº PARCIAL GRUPO 2</t>
  </si>
  <si>
    <t>BASE MINIMA G2</t>
  </si>
  <si>
    <t>BASE MINIMA G3</t>
  </si>
  <si>
    <t>BASE MINIMA G4-11</t>
  </si>
  <si>
    <t>BASE MINIMA/HORA Tº PARCIAL GRUPO 4-11</t>
  </si>
  <si>
    <t>PORCENTAJES cotización SSSS</t>
  </si>
  <si>
    <t>OBRA Y SERVICIO T.C. ADMIN</t>
  </si>
  <si>
    <t>OBRA Y SERVICIO T.P. ADMIN</t>
  </si>
  <si>
    <t>OBRA Y SERVICIO T.C. INVEST</t>
  </si>
  <si>
    <t>OBRA Y SERVICIO T.P. INVEST</t>
  </si>
  <si>
    <t>12DIAS</t>
  </si>
  <si>
    <t>12 DIAS</t>
  </si>
  <si>
    <t>BASE MINIMA/HORA Tº PARCIAL GRUPO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</si>
</sst>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8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4" fillId="2" borderId="0" xfId="0" applyFont="1" applyFill="1"/>
    <xf numFmtId="2" fontId="4" fillId="2" borderId="0" xfId="0" applyNumberFormat="1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2" fontId="4" fillId="3" borderId="0" xfId="0" applyNumberFormat="1" applyFont="1" applyFill="1"/>
    <xf numFmtId="0" fontId="0" fillId="0" borderId="0" xfId="0" applyBorder="1"/>
    <xf numFmtId="0" fontId="2" fillId="3" borderId="0" xfId="0" applyFont="1" applyFill="1" applyAlignment="1"/>
    <xf numFmtId="0" fontId="2" fillId="4" borderId="0" xfId="0" applyFont="1" applyFill="1"/>
    <xf numFmtId="0" fontId="5" fillId="4" borderId="0" xfId="0" applyFont="1" applyFill="1"/>
    <xf numFmtId="0" fontId="0" fillId="0" borderId="1" xfId="0" applyBorder="1"/>
    <xf numFmtId="2" fontId="0" fillId="0" borderId="1" xfId="0" applyNumberForma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3" fillId="4" borderId="0" xfId="0" applyFont="1" applyFill="1"/>
    <xf numFmtId="2" fontId="4" fillId="0" borderId="0" xfId="0" applyNumberFormat="1" applyFont="1"/>
    <xf numFmtId="2" fontId="0" fillId="0" borderId="0" xfId="0" applyNumberFormat="1" applyBorder="1"/>
    <xf numFmtId="0" fontId="2" fillId="5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3" xfId="0" applyFont="1" applyFill="1" applyBorder="1" applyAlignment="1">
      <alignment horizontal="center"/>
    </xf>
    <xf numFmtId="2" fontId="0" fillId="4" borderId="3" xfId="0" applyNumberFormat="1" applyFill="1" applyBorder="1"/>
    <xf numFmtId="2" fontId="3" fillId="4" borderId="3" xfId="0" applyNumberFormat="1" applyFont="1" applyFill="1" applyBorder="1" applyAlignment="1">
      <alignment horizontal="right"/>
    </xf>
    <xf numFmtId="2" fontId="0" fillId="4" borderId="2" xfId="0" applyNumberFormat="1" applyFill="1" applyBorder="1"/>
    <xf numFmtId="0" fontId="6" fillId="6" borderId="4" xfId="0" applyFont="1" applyFill="1" applyBorder="1" applyAlignment="1">
      <alignment horizontal="left"/>
    </xf>
    <xf numFmtId="0" fontId="0" fillId="2" borderId="0" xfId="0" applyFill="1" applyBorder="1"/>
    <xf numFmtId="0" fontId="0" fillId="0" borderId="5" xfId="0" applyBorder="1"/>
    <xf numFmtId="10" fontId="0" fillId="0" borderId="4" xfId="0" applyNumberFormat="1" applyBorder="1"/>
    <xf numFmtId="0" fontId="0" fillId="0" borderId="6" xfId="0" applyBorder="1"/>
    <xf numFmtId="0" fontId="8" fillId="2" borderId="0" xfId="0" applyFont="1" applyFill="1" applyBorder="1"/>
    <xf numFmtId="2" fontId="8" fillId="3" borderId="0" xfId="0" applyNumberFormat="1" applyFont="1" applyFill="1"/>
    <xf numFmtId="0" fontId="1" fillId="0" borderId="0" xfId="0" applyFont="1"/>
    <xf numFmtId="0" fontId="4" fillId="0" borderId="0" xfId="0" applyFont="1" applyFill="1" applyBorder="1"/>
    <xf numFmtId="0" fontId="6" fillId="4" borderId="7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2" fontId="4" fillId="6" borderId="4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2" fontId="9" fillId="0" borderId="3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9" fillId="0" borderId="8" xfId="0" applyNumberFormat="1" applyFont="1" applyBorder="1"/>
    <xf numFmtId="2" fontId="9" fillId="0" borderId="9" xfId="0" applyNumberFormat="1" applyFont="1" applyBorder="1"/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/>
    <xf numFmtId="2" fontId="9" fillId="0" borderId="12" xfId="0" applyNumberFormat="1" applyFont="1" applyBorder="1"/>
    <xf numFmtId="0" fontId="10" fillId="0" borderId="0" xfId="0" applyFont="1" applyAlignment="1">
      <alignment horizontal="center"/>
    </xf>
    <xf numFmtId="2" fontId="9" fillId="0" borderId="0" xfId="0" applyNumberFormat="1" applyFont="1"/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/>
    </xf>
    <xf numFmtId="0" fontId="11" fillId="7" borderId="13" xfId="0" applyFont="1" applyFill="1" applyBorder="1" applyAlignment="1">
      <alignment horizontal="center" vertical="center"/>
    </xf>
    <xf numFmtId="0" fontId="10" fillId="0" borderId="0" xfId="0" applyFont="1"/>
    <xf numFmtId="0" fontId="12" fillId="8" borderId="13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8" xfId="0" applyFont="1" applyBorder="1"/>
    <xf numFmtId="0" fontId="12" fillId="6" borderId="1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right"/>
    </xf>
    <xf numFmtId="0" fontId="10" fillId="9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right"/>
    </xf>
    <xf numFmtId="0" fontId="14" fillId="11" borderId="13" xfId="0" applyFont="1" applyFill="1" applyBorder="1" applyAlignment="1">
      <alignment horizontal="center" wrapText="1"/>
    </xf>
    <xf numFmtId="0" fontId="10" fillId="11" borderId="4" xfId="0" applyFont="1" applyFill="1" applyBorder="1"/>
    <xf numFmtId="0" fontId="9" fillId="11" borderId="4" xfId="0" applyFont="1" applyFill="1" applyBorder="1"/>
    <xf numFmtId="10" fontId="10" fillId="11" borderId="4" xfId="0" applyNumberFormat="1" applyFont="1" applyFill="1" applyBorder="1"/>
    <xf numFmtId="4" fontId="0" fillId="0" borderId="0" xfId="0" applyNumberFormat="1"/>
    <xf numFmtId="4" fontId="0" fillId="2" borderId="0" xfId="0" applyNumberFormat="1" applyFill="1" applyBorder="1"/>
    <xf numFmtId="0" fontId="13" fillId="7" borderId="13" xfId="0" applyFont="1" applyFill="1" applyBorder="1" applyAlignment="1">
      <alignment horizontal="center" vertical="center" wrapText="1" shrinkToFit="1"/>
    </xf>
    <xf numFmtId="0" fontId="15" fillId="7" borderId="14" xfId="0" applyFont="1" applyFill="1" applyBorder="1" applyAlignment="1">
      <alignment horizontal="center" vertical="center" wrapText="1" shrinkToFit="1"/>
    </xf>
    <xf numFmtId="0" fontId="14" fillId="11" borderId="13" xfId="0" applyFont="1" applyFill="1" applyBorder="1" applyAlignment="1">
      <alignment horizontal="center" wrapText="1"/>
    </xf>
    <xf numFmtId="0" fontId="14" fillId="11" borderId="22" xfId="0" applyFont="1" applyFill="1" applyBorder="1" applyAlignment="1">
      <alignment horizontal="center" wrapText="1"/>
    </xf>
    <xf numFmtId="0" fontId="16" fillId="11" borderId="22" xfId="0" applyFont="1" applyFill="1" applyBorder="1" applyAlignment="1">
      <alignment wrapText="1"/>
    </xf>
    <xf numFmtId="0" fontId="16" fillId="11" borderId="14" xfId="0" applyFont="1" applyFill="1" applyBorder="1" applyAlignment="1">
      <alignment wrapText="1"/>
    </xf>
    <xf numFmtId="0" fontId="13" fillId="7" borderId="20" xfId="0" applyFont="1" applyFill="1" applyBorder="1" applyAlignment="1">
      <alignment horizontal="center" vertical="center" wrapText="1" shrinkToFit="1"/>
    </xf>
    <xf numFmtId="0" fontId="15" fillId="7" borderId="23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H16" sqref="H16"/>
    </sheetView>
  </sheetViews>
  <sheetFormatPr baseColWidth="10" defaultColWidth="11.5703125" defaultRowHeight="14.25" x14ac:dyDescent="0.2"/>
  <cols>
    <col min="1" max="1" width="17.7109375" style="44" customWidth="1"/>
    <col min="2" max="2" width="16.5703125" style="44" bestFit="1" customWidth="1"/>
    <col min="3" max="3" width="16.7109375" style="53" hidden="1" customWidth="1"/>
    <col min="4" max="4" width="15.140625" style="45" bestFit="1" customWidth="1"/>
    <col min="5" max="5" width="17.140625" style="45" bestFit="1" customWidth="1"/>
    <col min="6" max="6" width="17" style="45" customWidth="1"/>
    <col min="7" max="7" width="16.5703125" style="45" bestFit="1" customWidth="1"/>
    <col min="8" max="8" width="15.5703125" style="45" bestFit="1" customWidth="1"/>
    <col min="9" max="9" width="17.7109375" style="45" bestFit="1" customWidth="1"/>
    <col min="10" max="10" width="11.5703125" style="45"/>
    <col min="11" max="11" width="28.7109375" style="45" bestFit="1" customWidth="1"/>
    <col min="12" max="12" width="11.5703125" style="45"/>
    <col min="13" max="13" width="37.28515625" style="54" bestFit="1" customWidth="1"/>
    <col min="14" max="16384" width="11.5703125" style="45"/>
  </cols>
  <sheetData>
    <row r="1" spans="1:14" ht="23.25" thickBot="1" x14ac:dyDescent="0.35">
      <c r="B1" s="85" t="s">
        <v>32</v>
      </c>
      <c r="C1" s="86"/>
      <c r="D1" s="87"/>
      <c r="E1" s="88"/>
      <c r="G1" s="85" t="s">
        <v>33</v>
      </c>
      <c r="H1" s="86"/>
      <c r="I1" s="88"/>
      <c r="M1" s="45"/>
    </row>
    <row r="2" spans="1:14" ht="41.45" customHeight="1" thickBot="1" x14ac:dyDescent="0.25">
      <c r="B2" s="68" t="s">
        <v>4</v>
      </c>
      <c r="C2" s="57"/>
      <c r="D2" s="83" t="s">
        <v>50</v>
      </c>
      <c r="E2" s="84"/>
      <c r="F2" s="44"/>
      <c r="G2" s="68" t="s">
        <v>4</v>
      </c>
      <c r="H2" s="83" t="s">
        <v>50</v>
      </c>
      <c r="I2" s="84"/>
      <c r="M2" s="45"/>
    </row>
    <row r="3" spans="1:14" s="58" customFormat="1" ht="43.5" thickBot="1" x14ac:dyDescent="0.25">
      <c r="A3" s="62" t="s">
        <v>0</v>
      </c>
      <c r="B3" s="59" t="s">
        <v>5</v>
      </c>
      <c r="C3" s="67" t="s">
        <v>53</v>
      </c>
      <c r="D3" s="59" t="s">
        <v>48</v>
      </c>
      <c r="E3" s="59" t="s">
        <v>49</v>
      </c>
      <c r="F3" s="62" t="s">
        <v>0</v>
      </c>
      <c r="G3" s="59" t="s">
        <v>5</v>
      </c>
      <c r="H3" s="59" t="s">
        <v>48</v>
      </c>
      <c r="I3" s="59" t="s">
        <v>49</v>
      </c>
      <c r="K3" s="78" t="s">
        <v>59</v>
      </c>
      <c r="L3" s="78"/>
      <c r="M3" s="45"/>
      <c r="N3" s="45"/>
    </row>
    <row r="4" spans="1:14" x14ac:dyDescent="0.2">
      <c r="A4" s="61">
        <v>40</v>
      </c>
      <c r="B4" s="46">
        <f>PARAMETROS!B2</f>
        <v>1285.4046666666666</v>
      </c>
      <c r="C4" s="47"/>
      <c r="D4" s="48">
        <f>IF(B4&lt;=PARAMETROS!F$9,PARAMETROS!F$9*PARAMETROS!F$4,B4*PARAMETROS!F$4)</f>
        <v>412.61489799999998</v>
      </c>
      <c r="E4" s="48">
        <f>IF(B4&lt;=PARAMETROS!F$9,PARAMETROS!F$9*PARAMETROS!F$2,B4*PARAMETROS!F$2)</f>
        <v>412.61489799999998</v>
      </c>
      <c r="F4" s="61">
        <v>40</v>
      </c>
      <c r="G4" s="46">
        <f>PARAMETROS!C2</f>
        <v>3548.3707866666659</v>
      </c>
      <c r="H4" s="49">
        <f>IF(G4&gt;=PARAMETROS!F$8,PARAMETROS!F$8*PARAMETROS!F$4,G4*PARAMETROS!F$4)</f>
        <v>1139.0270225199997</v>
      </c>
      <c r="I4" s="49">
        <f>IF(G4&gt;=PARAMETROS!F$8,PARAMETROS!F$8*PARAMETROS!F$2,G4*PARAMETROS!F$2)</f>
        <v>1139.0270225199997</v>
      </c>
      <c r="K4" s="79" t="s">
        <v>60</v>
      </c>
      <c r="L4" s="80">
        <v>0.32100000000000001</v>
      </c>
      <c r="M4" s="45"/>
    </row>
    <row r="5" spans="1:14" x14ac:dyDescent="0.2">
      <c r="A5" s="61">
        <v>39</v>
      </c>
      <c r="B5" s="46">
        <f>PRODUCT(B$4,A5)/A$4</f>
        <v>1253.26955</v>
      </c>
      <c r="C5" s="47">
        <f>(A5/7*30)*$C$46</f>
        <v>1161.6428571428571</v>
      </c>
      <c r="D5" s="48">
        <f>IF(B5&lt;C5,C5*PARAMETROS!F$5,B5*PARAMETROS!F$5)</f>
        <v>402.29952555</v>
      </c>
      <c r="E5" s="48">
        <f>IF(B5&lt;C5,C5*PARAMETROS!F$3,B5*PARAMETROS!F$3)</f>
        <v>402.29952555</v>
      </c>
      <c r="F5" s="61">
        <v>39</v>
      </c>
      <c r="G5" s="46">
        <f>PRODUCT(G$4,F5)/F$4</f>
        <v>3459.6615169999991</v>
      </c>
      <c r="H5" s="49">
        <f>IF(G5&gt;=PARAMETROS!F$8,PARAMETROS!F$8*PARAMETROS!F$5,G5*PARAMETROS!F$5)</f>
        <v>1110.5513469569996</v>
      </c>
      <c r="I5" s="49">
        <f>IF(G5&gt;=PARAMETROS!F$8,PARAMETROS!F$8*PARAMETROS!F$3,G5*PARAMETROS!F$3)</f>
        <v>1110.5513469569996</v>
      </c>
      <c r="K5" s="79" t="s">
        <v>61</v>
      </c>
      <c r="L5" s="80">
        <v>0.32100000000000001</v>
      </c>
      <c r="M5" s="45"/>
    </row>
    <row r="6" spans="1:14" x14ac:dyDescent="0.2">
      <c r="A6" s="61">
        <v>38</v>
      </c>
      <c r="B6" s="46">
        <f>PRODUCT(B$4,A6)/A$4</f>
        <v>1221.1344333333332</v>
      </c>
      <c r="C6" s="47">
        <f>(A6/7*30)*$C$46</f>
        <v>1131.8571428571429</v>
      </c>
      <c r="D6" s="48">
        <f>IF(B6&lt;C6,C6*PARAMETROS!F$5,B6*PARAMETROS!F$5)</f>
        <v>391.98415309999996</v>
      </c>
      <c r="E6" s="48">
        <f>IF(B6&lt;C6,C6*PARAMETROS!F$3,B6*PARAMETROS!F$3)</f>
        <v>391.98415309999996</v>
      </c>
      <c r="F6" s="61">
        <v>38</v>
      </c>
      <c r="G6" s="46">
        <f>PRODUCT(G$4,F6)/F$4</f>
        <v>3370.9522473333323</v>
      </c>
      <c r="H6" s="49">
        <f>IF(G6&gt;=PARAMETROS!F$8,PARAMETROS!F$8*PARAMETROS!F$5,G6*PARAMETROS!F$5)</f>
        <v>1082.0756713939998</v>
      </c>
      <c r="I6" s="49">
        <f>IF(G6&gt;=PARAMETROS!F$8,PARAMETROS!F$8*PARAMETROS!F$3,G6*PARAMETROS!F$3)</f>
        <v>1082.0756713939998</v>
      </c>
      <c r="K6" s="79" t="s">
        <v>62</v>
      </c>
      <c r="L6" s="80">
        <v>0.32100000000000001</v>
      </c>
      <c r="M6" s="45"/>
    </row>
    <row r="7" spans="1:14" x14ac:dyDescent="0.2">
      <c r="A7" s="61">
        <v>37</v>
      </c>
      <c r="B7" s="46">
        <f t="shared" ref="B7:B43" si="0">PRODUCT(B$4,A7)/A$4</f>
        <v>1188.9993166666666</v>
      </c>
      <c r="C7" s="47">
        <f>(A7/7*30)*$C$46</f>
        <v>1102.0714285714284</v>
      </c>
      <c r="D7" s="48">
        <f>IF(B7&lt;C7,C7*PARAMETROS!F$5,B7*PARAMETROS!F$5)</f>
        <v>381.66878064999997</v>
      </c>
      <c r="E7" s="48">
        <f>IF(B7&lt;C7,C7*PARAMETROS!F$3,B7*PARAMETROS!F$3)</f>
        <v>381.66878064999997</v>
      </c>
      <c r="F7" s="61">
        <v>37</v>
      </c>
      <c r="G7" s="46">
        <f t="shared" ref="G7:G43" si="1">PRODUCT(G$4,F7)/F$4</f>
        <v>3282.2429776666659</v>
      </c>
      <c r="H7" s="49">
        <f>IF(G7&gt;=PARAMETROS!F$8,PARAMETROS!F$8*PARAMETROS!F$5,G7*PARAMETROS!F$5)</f>
        <v>1053.5999958309997</v>
      </c>
      <c r="I7" s="49">
        <f>IF(G7&gt;=PARAMETROS!F$8,PARAMETROS!F$8*PARAMETROS!F$3,G7*PARAMETROS!F$3)</f>
        <v>1053.5999958309997</v>
      </c>
      <c r="K7" s="79" t="s">
        <v>63</v>
      </c>
      <c r="L7" s="80">
        <v>0.32100000000000001</v>
      </c>
      <c r="M7" s="45"/>
    </row>
    <row r="8" spans="1:14" x14ac:dyDescent="0.2">
      <c r="A8" s="61">
        <v>36</v>
      </c>
      <c r="B8" s="46">
        <f t="shared" si="0"/>
        <v>1156.8642</v>
      </c>
      <c r="C8" s="47">
        <f>(A8/7*30)*$C$46</f>
        <v>1072.2857142857144</v>
      </c>
      <c r="D8" s="48">
        <f>IF(B8&lt;C8,C8*PARAMETROS!F$5,B8*PARAMETROS!F$5)</f>
        <v>371.35340819999999</v>
      </c>
      <c r="E8" s="48">
        <f>IF(B8&lt;C8,C8*PARAMETROS!F$3,B8*PARAMETROS!F$3)</f>
        <v>371.35340819999999</v>
      </c>
      <c r="F8" s="61">
        <v>36</v>
      </c>
      <c r="G8" s="46">
        <f t="shared" si="1"/>
        <v>3193.5337079999995</v>
      </c>
      <c r="H8" s="49">
        <f>IF(G8&gt;=PARAMETROS!F$8,PARAMETROS!F$8*PARAMETROS!F$5,G8*PARAMETROS!F$5)</f>
        <v>1025.1243202679998</v>
      </c>
      <c r="I8" s="49">
        <f>IF(G8&gt;=PARAMETROS!F$8,PARAMETROS!F$8*PARAMETROS!F$3,G8*PARAMETROS!F$3)</f>
        <v>1025.1243202679998</v>
      </c>
      <c r="M8" s="45"/>
    </row>
    <row r="9" spans="1:14" x14ac:dyDescent="0.2">
      <c r="A9" s="61">
        <v>35</v>
      </c>
      <c r="B9" s="46">
        <f t="shared" si="0"/>
        <v>1124.7290833333332</v>
      </c>
      <c r="C9" s="47">
        <f t="shared" ref="C9:C43" si="2">(A9/7*30)*$C$46</f>
        <v>1042.5</v>
      </c>
      <c r="D9" s="48">
        <f>IF(B9&lt;C9,C9*PARAMETROS!F$5,B9*PARAMETROS!F$5)</f>
        <v>361.03803574999995</v>
      </c>
      <c r="E9" s="48">
        <f>IF(B9&lt;C9,C9*PARAMETROS!F$3,B9*PARAMETROS!F$3)</f>
        <v>361.03803574999995</v>
      </c>
      <c r="F9" s="61">
        <v>35</v>
      </c>
      <c r="G9" s="46">
        <f t="shared" si="1"/>
        <v>3104.8244383333326</v>
      </c>
      <c r="H9" s="49">
        <f>IF(G9&gt;=PARAMETROS!F$8,PARAMETROS!F$8*PARAMETROS!F$5,G9*PARAMETROS!F$5)</f>
        <v>996.64864470499981</v>
      </c>
      <c r="I9" s="49">
        <f>IF(G9&gt;=PARAMETROS!F$8,PARAMETROS!F$8*PARAMETROS!F$3,G9*PARAMETROS!F$3)</f>
        <v>996.64864470499981</v>
      </c>
      <c r="M9" s="45"/>
    </row>
    <row r="10" spans="1:14" x14ac:dyDescent="0.2">
      <c r="A10" s="61">
        <v>34</v>
      </c>
      <c r="B10" s="46">
        <f t="shared" si="0"/>
        <v>1092.5939666666666</v>
      </c>
      <c r="C10" s="47">
        <f t="shared" si="2"/>
        <v>1012.7142857142856</v>
      </c>
      <c r="D10" s="48">
        <f>IF(B10&lt;C10,C10*PARAMETROS!F$5,B10*PARAMETROS!F$5)</f>
        <v>350.72266329999997</v>
      </c>
      <c r="E10" s="48">
        <f>IF(B10&lt;C10,C10*PARAMETROS!F$3,B10*PARAMETROS!F$3)</f>
        <v>350.72266329999997</v>
      </c>
      <c r="F10" s="61">
        <v>34</v>
      </c>
      <c r="G10" s="46">
        <f t="shared" si="1"/>
        <v>3016.1151686666662</v>
      </c>
      <c r="H10" s="49">
        <f>IF(G10&gt;=PARAMETROS!F$8,PARAMETROS!F$8*PARAMETROS!F$5,G10*PARAMETROS!F$5)</f>
        <v>968.17296914199994</v>
      </c>
      <c r="I10" s="49">
        <f>IF(G10&gt;=PARAMETROS!F$8,PARAMETROS!F$8*PARAMETROS!F$3,G10*PARAMETROS!F$3)</f>
        <v>968.17296914199994</v>
      </c>
      <c r="M10" s="45"/>
    </row>
    <row r="11" spans="1:14" x14ac:dyDescent="0.2">
      <c r="A11" s="61">
        <v>33</v>
      </c>
      <c r="B11" s="46">
        <f t="shared" si="0"/>
        <v>1060.45885</v>
      </c>
      <c r="C11" s="47">
        <f t="shared" si="2"/>
        <v>982.92857142857156</v>
      </c>
      <c r="D11" s="48">
        <f>IF(B11&lt;C11,C11*PARAMETROS!F$5,B11*PARAMETROS!F$5)</f>
        <v>340.40729084999998</v>
      </c>
      <c r="E11" s="48">
        <f>IF(B11&lt;C11,C11*PARAMETROS!F$3,B11*PARAMETROS!F$3)</f>
        <v>340.40729084999998</v>
      </c>
      <c r="F11" s="61">
        <v>33</v>
      </c>
      <c r="G11" s="46">
        <f t="shared" si="1"/>
        <v>2927.4058989999994</v>
      </c>
      <c r="H11" s="49">
        <f>IF(G11&gt;=PARAMETROS!F$8,PARAMETROS!F$8*PARAMETROS!F$5,G11*PARAMETROS!F$5)</f>
        <v>939.69729357899985</v>
      </c>
      <c r="I11" s="49">
        <f>IF(G11&gt;=PARAMETROS!F$8,PARAMETROS!F$8*PARAMETROS!F$3,G11*PARAMETROS!F$3)</f>
        <v>939.69729357899985</v>
      </c>
      <c r="M11" s="45"/>
    </row>
    <row r="12" spans="1:14" x14ac:dyDescent="0.2">
      <c r="A12" s="61">
        <v>32</v>
      </c>
      <c r="B12" s="46">
        <f t="shared" si="0"/>
        <v>1028.3237333333332</v>
      </c>
      <c r="C12" s="47">
        <f t="shared" si="2"/>
        <v>953.14285714285711</v>
      </c>
      <c r="D12" s="48">
        <f>IF(B12&lt;C12,C12*PARAMETROS!F$5,B12*PARAMETROS!F$5)</f>
        <v>330.09191839999994</v>
      </c>
      <c r="E12" s="48">
        <f>IF(B12&lt;C12,C12*PARAMETROS!F$3,B12*PARAMETROS!F$3)</f>
        <v>330.09191839999994</v>
      </c>
      <c r="F12" s="61">
        <v>32</v>
      </c>
      <c r="G12" s="46">
        <f t="shared" si="1"/>
        <v>2838.6966293333326</v>
      </c>
      <c r="H12" s="49">
        <f>IF(G12&gt;=PARAMETROS!F$8,PARAMETROS!F$8*PARAMETROS!F$5,G12*PARAMETROS!F$5)</f>
        <v>911.22161801599975</v>
      </c>
      <c r="I12" s="49">
        <f>IF(G12&gt;=PARAMETROS!F$8,PARAMETROS!F$8*PARAMETROS!F$3,G12*PARAMETROS!F$3)</f>
        <v>911.22161801599975</v>
      </c>
      <c r="M12" s="45"/>
    </row>
    <row r="13" spans="1:14" x14ac:dyDescent="0.2">
      <c r="A13" s="61">
        <v>31</v>
      </c>
      <c r="B13" s="46">
        <f t="shared" si="0"/>
        <v>996.18861666666658</v>
      </c>
      <c r="C13" s="47">
        <f t="shared" si="2"/>
        <v>923.35714285714289</v>
      </c>
      <c r="D13" s="48">
        <f>IF(B13&lt;C13,C13*PARAMETROS!F$5,B13*PARAMETROS!F$5)</f>
        <v>319.77654594999996</v>
      </c>
      <c r="E13" s="48">
        <f>IF(B13&lt;C13,C13*PARAMETROS!F$3,B13*PARAMETROS!F$3)</f>
        <v>319.77654594999996</v>
      </c>
      <c r="F13" s="61">
        <v>31</v>
      </c>
      <c r="G13" s="46">
        <f t="shared" si="1"/>
        <v>2749.9873596666662</v>
      </c>
      <c r="H13" s="49">
        <f>IF(G13&gt;=PARAMETROS!F$8,PARAMETROS!F$8*PARAMETROS!F$5,G13*PARAMETROS!F$5)</f>
        <v>882.74594245299988</v>
      </c>
      <c r="I13" s="49">
        <f>IF(G13&gt;=PARAMETROS!F$8,PARAMETROS!F$8*PARAMETROS!F$3,G13*PARAMETROS!F$3)</f>
        <v>882.74594245299988</v>
      </c>
      <c r="M13" s="45"/>
    </row>
    <row r="14" spans="1:14" x14ac:dyDescent="0.2">
      <c r="A14" s="61">
        <v>30</v>
      </c>
      <c r="B14" s="46">
        <f t="shared" si="0"/>
        <v>964.05349999999999</v>
      </c>
      <c r="C14" s="47">
        <f t="shared" si="2"/>
        <v>893.57142857142844</v>
      </c>
      <c r="D14" s="48">
        <f>IF(B14&lt;C14,C14*PARAMETROS!F$5,B14*PARAMETROS!F$5)</f>
        <v>309.46117350000003</v>
      </c>
      <c r="E14" s="48">
        <f>IF(B14&lt;C14,C14*PARAMETROS!F$3,B14*PARAMETROS!F$3)</f>
        <v>309.46117350000003</v>
      </c>
      <c r="F14" s="61">
        <v>30</v>
      </c>
      <c r="G14" s="46">
        <f t="shared" si="1"/>
        <v>2661.2780899999993</v>
      </c>
      <c r="H14" s="49">
        <f>IF(G14&gt;=PARAMETROS!F$8,PARAMETROS!F$8*PARAMETROS!F$5,G14*PARAMETROS!F$5)</f>
        <v>854.27026688999979</v>
      </c>
      <c r="I14" s="49">
        <f>IF(G14&gt;=PARAMETROS!F$8,PARAMETROS!F$8*PARAMETROS!F$3,G14*PARAMETROS!F$3)</f>
        <v>854.27026688999979</v>
      </c>
      <c r="M14" s="45"/>
    </row>
    <row r="15" spans="1:14" x14ac:dyDescent="0.2">
      <c r="A15" s="61">
        <v>29</v>
      </c>
      <c r="B15" s="46">
        <f t="shared" si="0"/>
        <v>931.91838333333328</v>
      </c>
      <c r="C15" s="47">
        <f t="shared" si="2"/>
        <v>863.78571428571433</v>
      </c>
      <c r="D15" s="48">
        <f>IF(B15&lt;C15,C15*PARAMETROS!F$5,B15*PARAMETROS!F$5)</f>
        <v>299.14580104999999</v>
      </c>
      <c r="E15" s="48">
        <f>IF(B15&lt;C15,C15*PARAMETROS!F$3,B15*PARAMETROS!F$3)</f>
        <v>299.14580104999999</v>
      </c>
      <c r="F15" s="61">
        <v>29</v>
      </c>
      <c r="G15" s="46">
        <f t="shared" si="1"/>
        <v>2572.568820333333</v>
      </c>
      <c r="H15" s="49">
        <f>IF(G15&gt;=PARAMETROS!F$8,PARAMETROS!F$8*PARAMETROS!F$5,G15*PARAMETROS!F$5)</f>
        <v>825.79459132699992</v>
      </c>
      <c r="I15" s="49">
        <f>IF(G15&gt;=PARAMETROS!F$8,PARAMETROS!F$8*PARAMETROS!F$3,G15*PARAMETROS!F$3)</f>
        <v>825.79459132699992</v>
      </c>
      <c r="M15" s="45"/>
    </row>
    <row r="16" spans="1:14" x14ac:dyDescent="0.2">
      <c r="A16" s="61">
        <v>28</v>
      </c>
      <c r="B16" s="46">
        <f t="shared" si="0"/>
        <v>899.78326666666658</v>
      </c>
      <c r="C16" s="47">
        <f t="shared" si="2"/>
        <v>834</v>
      </c>
      <c r="D16" s="48">
        <f>IF(B16&lt;C16,C16*PARAMETROS!F$5,B16*PARAMETROS!F$5)</f>
        <v>288.8304286</v>
      </c>
      <c r="E16" s="48">
        <f>IF(B16&lt;C16,C16*PARAMETROS!F$3,B16*PARAMETROS!F$3)</f>
        <v>288.8304286</v>
      </c>
      <c r="F16" s="61">
        <v>28</v>
      </c>
      <c r="G16" s="46">
        <f t="shared" si="1"/>
        <v>2483.8595506666661</v>
      </c>
      <c r="H16" s="49">
        <f>IF(G16&gt;=PARAMETROS!F$8,PARAMETROS!F$8*PARAMETROS!F$5,G16*PARAMETROS!F$5)</f>
        <v>797.31891576399983</v>
      </c>
      <c r="I16" s="49">
        <f>IF(G16&gt;=PARAMETROS!F$8,PARAMETROS!F$8*PARAMETROS!F$3,G16*PARAMETROS!F$3)</f>
        <v>797.31891576399983</v>
      </c>
      <c r="M16" s="45"/>
    </row>
    <row r="17" spans="1:13" x14ac:dyDescent="0.2">
      <c r="A17" s="61">
        <v>27</v>
      </c>
      <c r="B17" s="46">
        <f t="shared" si="0"/>
        <v>867.64814999999999</v>
      </c>
      <c r="C17" s="47">
        <f t="shared" si="2"/>
        <v>804.21428571428578</v>
      </c>
      <c r="D17" s="48">
        <f>IF(B17&lt;C17,C17*PARAMETROS!F$5,B17*PARAMETROS!F$5)</f>
        <v>278.51505615000002</v>
      </c>
      <c r="E17" s="48">
        <f>IF(B17&lt;C17,C17*PARAMETROS!F$3,B17*PARAMETROS!F$3)</f>
        <v>278.51505615000002</v>
      </c>
      <c r="F17" s="61">
        <v>27</v>
      </c>
      <c r="G17" s="46">
        <f t="shared" si="1"/>
        <v>2395.1502809999993</v>
      </c>
      <c r="H17" s="49">
        <f>IF(G17&gt;=PARAMETROS!F$8,PARAMETROS!F$8*PARAMETROS!F$5,G17*PARAMETROS!F$5)</f>
        <v>768.84324020099973</v>
      </c>
      <c r="I17" s="49">
        <f>IF(G17&gt;=PARAMETROS!F$8,PARAMETROS!F$8*PARAMETROS!F$3,G17*PARAMETROS!F$3)</f>
        <v>768.84324020099973</v>
      </c>
      <c r="M17" s="45"/>
    </row>
    <row r="18" spans="1:13" x14ac:dyDescent="0.2">
      <c r="A18" s="61">
        <v>26</v>
      </c>
      <c r="B18" s="46">
        <f t="shared" si="0"/>
        <v>835.51303333333328</v>
      </c>
      <c r="C18" s="47">
        <f t="shared" si="2"/>
        <v>774.42857142857144</v>
      </c>
      <c r="D18" s="48">
        <f>IF(B18&lt;C18,C18*PARAMETROS!F$5,B18*PARAMETROS!F$5)</f>
        <v>268.19968369999998</v>
      </c>
      <c r="E18" s="48">
        <f>IF(B18&lt;C18,C18*PARAMETROS!F$3,B18*PARAMETROS!F$3)</f>
        <v>268.19968369999998</v>
      </c>
      <c r="F18" s="61">
        <v>26</v>
      </c>
      <c r="G18" s="46">
        <f t="shared" si="1"/>
        <v>2306.4410113333329</v>
      </c>
      <c r="H18" s="49">
        <f>IF(G18&gt;=PARAMETROS!F$8,PARAMETROS!F$8*PARAMETROS!F$5,G18*PARAMETROS!F$5)</f>
        <v>740.36756463799986</v>
      </c>
      <c r="I18" s="49">
        <f>IF(G18&gt;=PARAMETROS!F$8,PARAMETROS!F$8*PARAMETROS!F$3,G18*PARAMETROS!F$3)</f>
        <v>740.36756463799986</v>
      </c>
      <c r="M18" s="45"/>
    </row>
    <row r="19" spans="1:13" x14ac:dyDescent="0.2">
      <c r="A19" s="61">
        <v>25</v>
      </c>
      <c r="B19" s="46">
        <f t="shared" si="0"/>
        <v>803.37791666666658</v>
      </c>
      <c r="C19" s="47">
        <f t="shared" si="2"/>
        <v>744.64285714285722</v>
      </c>
      <c r="D19" s="48">
        <f>IF(B19&lt;C19,C19*PARAMETROS!F$5,B19*PARAMETROS!F$5)</f>
        <v>257.88431125</v>
      </c>
      <c r="E19" s="48">
        <f>IF(B19&lt;C19,C19*PARAMETROS!F$3,B19*PARAMETROS!F$3)</f>
        <v>257.88431125</v>
      </c>
      <c r="F19" s="61">
        <v>25</v>
      </c>
      <c r="G19" s="46">
        <f t="shared" si="1"/>
        <v>2217.731741666666</v>
      </c>
      <c r="H19" s="49">
        <f>IF(G19&gt;=PARAMETROS!F$8,PARAMETROS!F$8*PARAMETROS!F$5,G19*PARAMETROS!F$5)</f>
        <v>711.89188907499977</v>
      </c>
      <c r="I19" s="49">
        <f>IF(G19&gt;=PARAMETROS!F$8,PARAMETROS!F$8*PARAMETROS!F$3,G19*PARAMETROS!F$3)</f>
        <v>711.89188907499977</v>
      </c>
      <c r="M19" s="45"/>
    </row>
    <row r="20" spans="1:13" x14ac:dyDescent="0.2">
      <c r="A20" s="61">
        <v>24</v>
      </c>
      <c r="B20" s="46">
        <f t="shared" si="0"/>
        <v>771.24279999999999</v>
      </c>
      <c r="C20" s="47">
        <f t="shared" si="2"/>
        <v>714.85714285714278</v>
      </c>
      <c r="D20" s="48">
        <f>IF(B20&lt;C20,C20*PARAMETROS!F$5,B20*PARAMETROS!F$5)</f>
        <v>247.56893880000001</v>
      </c>
      <c r="E20" s="48">
        <f>IF(B20&lt;C20,C20*PARAMETROS!F$3,B20*PARAMETROS!F$3)</f>
        <v>247.56893880000001</v>
      </c>
      <c r="F20" s="61">
        <v>24</v>
      </c>
      <c r="G20" s="46">
        <f t="shared" si="1"/>
        <v>2129.0224719999997</v>
      </c>
      <c r="H20" s="49">
        <f>IF(G20&gt;=PARAMETROS!F$8,PARAMETROS!F$8*PARAMETROS!F$5,G20*PARAMETROS!F$5)</f>
        <v>683.4162135119999</v>
      </c>
      <c r="I20" s="49">
        <f>IF(G20&gt;=PARAMETROS!F$8,PARAMETROS!F$8*PARAMETROS!F$3,G20*PARAMETROS!F$3)</f>
        <v>683.4162135119999</v>
      </c>
      <c r="M20" s="45"/>
    </row>
    <row r="21" spans="1:13" x14ac:dyDescent="0.2">
      <c r="A21" s="61">
        <v>23</v>
      </c>
      <c r="B21" s="46">
        <f t="shared" si="0"/>
        <v>739.10768333333328</v>
      </c>
      <c r="C21" s="47">
        <f t="shared" si="2"/>
        <v>685.07142857142856</v>
      </c>
      <c r="D21" s="48">
        <f>IF(B21&lt;C21,C21*PARAMETROS!F$5,B21*PARAMETROS!F$5)</f>
        <v>237.25356635</v>
      </c>
      <c r="E21" s="48">
        <f>IF(B21&lt;C21,C21*PARAMETROS!F$3,B21*PARAMETROS!F$3)</f>
        <v>237.25356635</v>
      </c>
      <c r="F21" s="61">
        <v>23</v>
      </c>
      <c r="G21" s="46">
        <f t="shared" si="1"/>
        <v>2040.3132023333328</v>
      </c>
      <c r="H21" s="49">
        <f>IF(G21&gt;=PARAMETROS!F$8,PARAMETROS!F$8*PARAMETROS!F$5,G21*PARAMETROS!F$5)</f>
        <v>654.9405379489998</v>
      </c>
      <c r="I21" s="49">
        <f>IF(G21&gt;=PARAMETROS!F$8,PARAMETROS!F$8*PARAMETROS!F$3,G21*PARAMETROS!F$3)</f>
        <v>654.9405379489998</v>
      </c>
      <c r="M21" s="45"/>
    </row>
    <row r="22" spans="1:13" x14ac:dyDescent="0.2">
      <c r="A22" s="61">
        <v>22</v>
      </c>
      <c r="B22" s="46">
        <f t="shared" si="0"/>
        <v>706.97256666666658</v>
      </c>
      <c r="C22" s="47">
        <f t="shared" si="2"/>
        <v>655.28571428571422</v>
      </c>
      <c r="D22" s="48">
        <f>IF(B22&lt;C22,C22*PARAMETROS!F$5,B22*PARAMETROS!F$5)</f>
        <v>226.93819389999999</v>
      </c>
      <c r="E22" s="48">
        <f>IF(B22&lt;C22,C22*PARAMETROS!F$3,B22*PARAMETROS!F$3)</f>
        <v>226.93819389999999</v>
      </c>
      <c r="F22" s="61">
        <v>22</v>
      </c>
      <c r="G22" s="46">
        <f t="shared" si="1"/>
        <v>1951.6039326666662</v>
      </c>
      <c r="H22" s="49">
        <f>IF(G22&gt;=PARAMETROS!F$8,PARAMETROS!F$8*PARAMETROS!F$5,G22*PARAMETROS!F$5)</f>
        <v>626.46486238599982</v>
      </c>
      <c r="I22" s="49">
        <f>IF(G22&gt;=PARAMETROS!F$8,PARAMETROS!F$8*PARAMETROS!F$3,G22*PARAMETROS!F$3)</f>
        <v>626.46486238599982</v>
      </c>
      <c r="M22" s="45"/>
    </row>
    <row r="23" spans="1:13" x14ac:dyDescent="0.2">
      <c r="A23" s="61">
        <v>21</v>
      </c>
      <c r="B23" s="46">
        <f t="shared" si="0"/>
        <v>674.83744999999999</v>
      </c>
      <c r="C23" s="47">
        <f t="shared" si="2"/>
        <v>625.5</v>
      </c>
      <c r="D23" s="48">
        <f>IF(B23&lt;C23,C23*PARAMETROS!F$5,B23*PARAMETROS!F$5)</f>
        <v>216.62282145</v>
      </c>
      <c r="E23" s="48">
        <f>IF(B23&lt;C23,C23*PARAMETROS!F$3,B23*PARAMETROS!F$3)</f>
        <v>216.62282145</v>
      </c>
      <c r="F23" s="61">
        <v>21</v>
      </c>
      <c r="G23" s="46">
        <f t="shared" si="1"/>
        <v>1862.8946629999996</v>
      </c>
      <c r="H23" s="49">
        <f>IF(G23&gt;=PARAMETROS!F$8,PARAMETROS!F$8*PARAMETROS!F$5,G23*PARAMETROS!F$5)</f>
        <v>597.98918682299984</v>
      </c>
      <c r="I23" s="49">
        <f>IF(G23&gt;=PARAMETROS!F$8,PARAMETROS!F$8*PARAMETROS!F$3,G23*PARAMETROS!F$3)</f>
        <v>597.98918682299984</v>
      </c>
      <c r="M23" s="45"/>
    </row>
    <row r="24" spans="1:13" x14ac:dyDescent="0.2">
      <c r="A24" s="61">
        <v>20</v>
      </c>
      <c r="B24" s="46">
        <f t="shared" si="0"/>
        <v>642.70233333333329</v>
      </c>
      <c r="C24" s="47">
        <f t="shared" si="2"/>
        <v>595.71428571428578</v>
      </c>
      <c r="D24" s="48">
        <f>IF(B24&lt;C24,C24*PARAMETROS!F$5,B24*PARAMETROS!F$5)</f>
        <v>206.30744899999999</v>
      </c>
      <c r="E24" s="48">
        <f>IF(B24&lt;C24,C24*PARAMETROS!F$3,B24*PARAMETROS!F$3)</f>
        <v>206.30744899999999</v>
      </c>
      <c r="F24" s="61">
        <v>20</v>
      </c>
      <c r="G24" s="46">
        <f t="shared" si="1"/>
        <v>1774.1853933333327</v>
      </c>
      <c r="H24" s="49">
        <f>IF(G24&gt;=PARAMETROS!F$8,PARAMETROS!F$8*PARAMETROS!F$5,G24*PARAMETROS!F$5)</f>
        <v>569.51351125999986</v>
      </c>
      <c r="I24" s="49">
        <f>IF(G24&gt;=PARAMETROS!F$8,PARAMETROS!F$8*PARAMETROS!F$3,G24*PARAMETROS!F$3)</f>
        <v>569.51351125999986</v>
      </c>
      <c r="M24" s="45"/>
    </row>
    <row r="25" spans="1:13" x14ac:dyDescent="0.2">
      <c r="A25" s="61">
        <v>19</v>
      </c>
      <c r="B25" s="46">
        <f t="shared" si="0"/>
        <v>610.56721666666658</v>
      </c>
      <c r="C25" s="47">
        <f t="shared" si="2"/>
        <v>565.92857142857144</v>
      </c>
      <c r="D25" s="48">
        <f>IF(B25&lt;C25,C25*PARAMETROS!F$5,B25*PARAMETROS!F$5)</f>
        <v>195.99207654999998</v>
      </c>
      <c r="E25" s="48">
        <f>IF(B25&lt;C25,C25*PARAMETROS!F$3,B25*PARAMETROS!F$3)</f>
        <v>195.99207654999998</v>
      </c>
      <c r="F25" s="61">
        <v>19</v>
      </c>
      <c r="G25" s="46">
        <f t="shared" si="1"/>
        <v>1685.4761236666661</v>
      </c>
      <c r="H25" s="49">
        <f>IF(G25&gt;=PARAMETROS!F$8,PARAMETROS!F$8*PARAMETROS!F$5,G25*PARAMETROS!F$5)</f>
        <v>541.03783569699988</v>
      </c>
      <c r="I25" s="49">
        <f>IF(G25&gt;=PARAMETROS!F$8,PARAMETROS!F$8*PARAMETROS!F$3,G25*PARAMETROS!F$3)</f>
        <v>541.03783569699988</v>
      </c>
      <c r="M25" s="45"/>
    </row>
    <row r="26" spans="1:13" x14ac:dyDescent="0.2">
      <c r="A26" s="61">
        <v>18</v>
      </c>
      <c r="B26" s="46">
        <f t="shared" si="0"/>
        <v>578.43209999999999</v>
      </c>
      <c r="C26" s="47">
        <f t="shared" si="2"/>
        <v>536.14285714285722</v>
      </c>
      <c r="D26" s="48">
        <f>IF(B26&lt;C26,C26*PARAMETROS!F$5,B26*PARAMETROS!F$5)</f>
        <v>185.67670409999999</v>
      </c>
      <c r="E26" s="48">
        <f>IF(B26&lt;C26,C26*PARAMETROS!F$3,B26*PARAMETROS!F$3)</f>
        <v>185.67670409999999</v>
      </c>
      <c r="F26" s="61">
        <v>18</v>
      </c>
      <c r="G26" s="46">
        <f t="shared" si="1"/>
        <v>1596.7668539999997</v>
      </c>
      <c r="H26" s="49">
        <f>IF(G26&gt;=PARAMETROS!F$8,PARAMETROS!F$8*PARAMETROS!F$5,G26*PARAMETROS!F$5)</f>
        <v>512.5621601339999</v>
      </c>
      <c r="I26" s="49">
        <f>IF(G26&gt;=PARAMETROS!F$8,PARAMETROS!F$8*PARAMETROS!F$3,G26*PARAMETROS!F$3)</f>
        <v>512.5621601339999</v>
      </c>
      <c r="M26" s="45"/>
    </row>
    <row r="27" spans="1:13" x14ac:dyDescent="0.2">
      <c r="A27" s="61">
        <v>17</v>
      </c>
      <c r="B27" s="46">
        <f t="shared" si="0"/>
        <v>546.29698333333329</v>
      </c>
      <c r="C27" s="47">
        <f t="shared" si="2"/>
        <v>506.35714285714278</v>
      </c>
      <c r="D27" s="48">
        <f>IF(B27&lt;C27,C27*PARAMETROS!F$5,B27*PARAMETROS!F$5)</f>
        <v>175.36133164999998</v>
      </c>
      <c r="E27" s="48">
        <f>IF(B27&lt;C27,C27*PARAMETROS!F$3,B27*PARAMETROS!F$3)</f>
        <v>175.36133164999998</v>
      </c>
      <c r="F27" s="61">
        <v>17</v>
      </c>
      <c r="G27" s="46">
        <f t="shared" si="1"/>
        <v>1508.0575843333331</v>
      </c>
      <c r="H27" s="49">
        <f>IF(G27&gt;=PARAMETROS!F$8,PARAMETROS!F$8*PARAMETROS!F$5,G27*PARAMETROS!F$5)</f>
        <v>484.08648457099997</v>
      </c>
      <c r="I27" s="49">
        <f>IF(G27&gt;=PARAMETROS!F$8,PARAMETROS!F$8*PARAMETROS!F$3,G27*PARAMETROS!F$3)</f>
        <v>484.08648457099997</v>
      </c>
      <c r="M27" s="45"/>
    </row>
    <row r="28" spans="1:13" x14ac:dyDescent="0.2">
      <c r="A28" s="61">
        <v>16</v>
      </c>
      <c r="B28" s="46">
        <f t="shared" si="0"/>
        <v>514.16186666666658</v>
      </c>
      <c r="C28" s="47">
        <f t="shared" si="2"/>
        <v>476.57142857142856</v>
      </c>
      <c r="D28" s="48">
        <f>IF(B28&lt;C28,C28*PARAMETROS!F$5,B28*PARAMETROS!F$5)</f>
        <v>165.04595919999997</v>
      </c>
      <c r="E28" s="48">
        <f>IF(B28&lt;C28,C28*PARAMETROS!F$3,B28*PARAMETROS!F$3)</f>
        <v>165.04595919999997</v>
      </c>
      <c r="F28" s="61">
        <v>16</v>
      </c>
      <c r="G28" s="46">
        <f t="shared" si="1"/>
        <v>1419.3483146666663</v>
      </c>
      <c r="H28" s="49">
        <f>IF(G28&gt;=PARAMETROS!F$8,PARAMETROS!F$8*PARAMETROS!F$5,G28*PARAMETROS!F$5)</f>
        <v>455.61080900799988</v>
      </c>
      <c r="I28" s="49">
        <f>IF(G28&gt;=PARAMETROS!F$8,PARAMETROS!F$8*PARAMETROS!F$3,G28*PARAMETROS!F$3)</f>
        <v>455.61080900799988</v>
      </c>
      <c r="M28" s="45"/>
    </row>
    <row r="29" spans="1:13" x14ac:dyDescent="0.2">
      <c r="A29" s="61">
        <v>15</v>
      </c>
      <c r="B29" s="46">
        <f t="shared" si="0"/>
        <v>482.02674999999999</v>
      </c>
      <c r="C29" s="47">
        <f t="shared" si="2"/>
        <v>446.78571428571422</v>
      </c>
      <c r="D29" s="48">
        <f>IF(B29&lt;C29,C29*PARAMETROS!F$5,B29*PARAMETROS!F$5)</f>
        <v>154.73058675000001</v>
      </c>
      <c r="E29" s="48">
        <f>IF(B29&lt;C29,C29*PARAMETROS!F$3,B29*PARAMETROS!F$3)</f>
        <v>154.73058675000001</v>
      </c>
      <c r="F29" s="61">
        <v>15</v>
      </c>
      <c r="G29" s="46">
        <f t="shared" si="1"/>
        <v>1330.6390449999997</v>
      </c>
      <c r="H29" s="49">
        <f>IF(G29&gt;=PARAMETROS!F$8,PARAMETROS!F$8*PARAMETROS!F$5,G29*PARAMETROS!F$5)</f>
        <v>427.13513344499989</v>
      </c>
      <c r="I29" s="49">
        <f>IF(G29&gt;=PARAMETROS!F$8,PARAMETROS!F$8*PARAMETROS!F$3,G29*PARAMETROS!F$3)</f>
        <v>427.13513344499989</v>
      </c>
      <c r="M29" s="45"/>
    </row>
    <row r="30" spans="1:13" x14ac:dyDescent="0.2">
      <c r="A30" s="61">
        <v>14</v>
      </c>
      <c r="B30" s="46">
        <f t="shared" si="0"/>
        <v>449.89163333333329</v>
      </c>
      <c r="C30" s="47">
        <f t="shared" si="2"/>
        <v>417</v>
      </c>
      <c r="D30" s="48">
        <f>IF(B30&lt;C30,C30*PARAMETROS!F$5,B30*PARAMETROS!F$5)</f>
        <v>144.4152143</v>
      </c>
      <c r="E30" s="48">
        <f>IF(B30&lt;C30,C30*PARAMETROS!F$3,B30*PARAMETROS!F$3)</f>
        <v>144.4152143</v>
      </c>
      <c r="F30" s="61">
        <v>14</v>
      </c>
      <c r="G30" s="46">
        <f t="shared" si="1"/>
        <v>1241.9297753333331</v>
      </c>
      <c r="H30" s="49">
        <f>IF(G30&gt;=PARAMETROS!F$8,PARAMETROS!F$8*PARAMETROS!F$5,G30*PARAMETROS!F$5)</f>
        <v>398.65945788199991</v>
      </c>
      <c r="I30" s="49">
        <f>IF(G30&gt;=PARAMETROS!F$8,PARAMETROS!F$8*PARAMETROS!F$3,G30*PARAMETROS!F$3)</f>
        <v>398.65945788199991</v>
      </c>
      <c r="M30" s="45"/>
    </row>
    <row r="31" spans="1:13" x14ac:dyDescent="0.2">
      <c r="A31" s="61">
        <v>13</v>
      </c>
      <c r="B31" s="46">
        <f t="shared" si="0"/>
        <v>417.75651666666664</v>
      </c>
      <c r="C31" s="47">
        <f t="shared" si="2"/>
        <v>387.21428571428572</v>
      </c>
      <c r="D31" s="48">
        <f>IF(B31&lt;C31,C31*PARAMETROS!F$5,B31*PARAMETROS!F$5)</f>
        <v>134.09984184999999</v>
      </c>
      <c r="E31" s="48">
        <f>IF(B31&lt;C31,C31*PARAMETROS!F$3,B31*PARAMETROS!F$3)</f>
        <v>134.09984184999999</v>
      </c>
      <c r="F31" s="61">
        <v>13</v>
      </c>
      <c r="G31" s="46">
        <f t="shared" si="1"/>
        <v>1153.2205056666664</v>
      </c>
      <c r="H31" s="49">
        <f>IF(G31&gt;=PARAMETROS!F$8,PARAMETROS!F$8*PARAMETROS!F$5,G31*PARAMETROS!F$5)</f>
        <v>370.18378231899993</v>
      </c>
      <c r="I31" s="49">
        <f>IF(G31&gt;=PARAMETROS!F$8,PARAMETROS!F$8*PARAMETROS!F$3,G31*PARAMETROS!F$3)</f>
        <v>370.18378231899993</v>
      </c>
      <c r="M31" s="45"/>
    </row>
    <row r="32" spans="1:13" x14ac:dyDescent="0.2">
      <c r="A32" s="61">
        <v>12</v>
      </c>
      <c r="B32" s="46">
        <f t="shared" si="0"/>
        <v>385.62139999999999</v>
      </c>
      <c r="C32" s="47">
        <f t="shared" si="2"/>
        <v>357.42857142857139</v>
      </c>
      <c r="D32" s="48">
        <f>IF(B32&lt;C32,C32*PARAMETROS!F$5,B32*PARAMETROS!F$5)</f>
        <v>123.78446940000001</v>
      </c>
      <c r="E32" s="48">
        <f>IF(B32&lt;C32,C32*PARAMETROS!F$3,B32*PARAMETROS!F$3)</f>
        <v>123.78446940000001</v>
      </c>
      <c r="F32" s="61">
        <v>12</v>
      </c>
      <c r="G32" s="46">
        <f t="shared" si="1"/>
        <v>1064.5112359999998</v>
      </c>
      <c r="H32" s="49">
        <f>IF(G32&gt;=PARAMETROS!F$8,PARAMETROS!F$8*PARAMETROS!F$5,G32*PARAMETROS!F$5)</f>
        <v>341.70810675599995</v>
      </c>
      <c r="I32" s="49">
        <f>IF(G32&gt;=PARAMETROS!F$8,PARAMETROS!F$8*PARAMETROS!F$3,G32*PARAMETROS!F$3)</f>
        <v>341.70810675599995</v>
      </c>
      <c r="M32" s="45"/>
    </row>
    <row r="33" spans="1:13" x14ac:dyDescent="0.2">
      <c r="A33" s="61">
        <v>11</v>
      </c>
      <c r="B33" s="46">
        <f t="shared" si="0"/>
        <v>353.48628333333329</v>
      </c>
      <c r="C33" s="47">
        <f t="shared" si="2"/>
        <v>327.64285714285711</v>
      </c>
      <c r="D33" s="48">
        <f>IF(B33&lt;C33,C33*PARAMETROS!F$5,B33*PARAMETROS!F$5)</f>
        <v>113.46909694999999</v>
      </c>
      <c r="E33" s="48">
        <f>IF(B33&lt;C33,C33*PARAMETROS!F$3,B33*PARAMETROS!F$3)</f>
        <v>113.46909694999999</v>
      </c>
      <c r="F33" s="61">
        <v>11</v>
      </c>
      <c r="G33" s="46">
        <f t="shared" si="1"/>
        <v>975.8019663333331</v>
      </c>
      <c r="H33" s="49">
        <f>IF(G33&gt;=PARAMETROS!F$8,PARAMETROS!F$8*PARAMETROS!F$5,G33*PARAMETROS!F$5)</f>
        <v>313.23243119299991</v>
      </c>
      <c r="I33" s="49">
        <f>IF(G33&gt;=PARAMETROS!F$8,PARAMETROS!F$8*PARAMETROS!F$3,G33*PARAMETROS!F$3)</f>
        <v>313.23243119299991</v>
      </c>
      <c r="M33" s="45"/>
    </row>
    <row r="34" spans="1:13" x14ac:dyDescent="0.2">
      <c r="A34" s="61">
        <v>10</v>
      </c>
      <c r="B34" s="46">
        <f t="shared" si="0"/>
        <v>321.35116666666664</v>
      </c>
      <c r="C34" s="47">
        <f t="shared" si="2"/>
        <v>297.85714285714289</v>
      </c>
      <c r="D34" s="48">
        <f>IF(B34&lt;C34,C34*PARAMETROS!F$5,B34*PARAMETROS!F$5)</f>
        <v>103.1537245</v>
      </c>
      <c r="E34" s="48">
        <f>IF(B34&lt;C34,C34*PARAMETROS!F$3,B34*PARAMETROS!F$3)</f>
        <v>103.1537245</v>
      </c>
      <c r="F34" s="61">
        <v>10</v>
      </c>
      <c r="G34" s="46">
        <f t="shared" si="1"/>
        <v>887.09269666666637</v>
      </c>
      <c r="H34" s="49">
        <f>IF(G34&gt;=PARAMETROS!F$8,PARAMETROS!F$8*PARAMETROS!F$5,G34*PARAMETROS!F$5)</f>
        <v>284.75675562999993</v>
      </c>
      <c r="I34" s="49">
        <f>IF(G34&gt;=PARAMETROS!F$8,PARAMETROS!F$8*PARAMETROS!F$3,G34*PARAMETROS!F$3)</f>
        <v>284.75675562999993</v>
      </c>
      <c r="M34" s="45"/>
    </row>
    <row r="35" spans="1:13" x14ac:dyDescent="0.2">
      <c r="A35" s="61">
        <v>9</v>
      </c>
      <c r="B35" s="46">
        <f t="shared" si="0"/>
        <v>289.21605</v>
      </c>
      <c r="C35" s="47">
        <f t="shared" si="2"/>
        <v>268.07142857142861</v>
      </c>
      <c r="D35" s="48">
        <f>IF(B35&lt;C35,C35*PARAMETROS!F$5,B35*PARAMETROS!F$5)</f>
        <v>92.838352049999997</v>
      </c>
      <c r="E35" s="48">
        <f>IF(B35&lt;C35,C35*PARAMETROS!F$3,B35*PARAMETROS!F$3)</f>
        <v>92.838352049999997</v>
      </c>
      <c r="F35" s="61">
        <v>9</v>
      </c>
      <c r="G35" s="46">
        <f t="shared" si="1"/>
        <v>798.38342699999987</v>
      </c>
      <c r="H35" s="49">
        <f>IF(G35&gt;=PARAMETROS!F$8,PARAMETROS!F$8*PARAMETROS!F$5,G35*PARAMETROS!F$5)</f>
        <v>256.28108006699995</v>
      </c>
      <c r="I35" s="49">
        <f>IF(G35&gt;=PARAMETROS!F$8,PARAMETROS!F$8*PARAMETROS!F$3,G35*PARAMETROS!F$3)</f>
        <v>256.28108006699995</v>
      </c>
      <c r="M35" s="45"/>
    </row>
    <row r="36" spans="1:13" x14ac:dyDescent="0.2">
      <c r="A36" s="61">
        <v>8</v>
      </c>
      <c r="B36" s="46">
        <f t="shared" si="0"/>
        <v>257.08093333333329</v>
      </c>
      <c r="C36" s="47">
        <f t="shared" si="2"/>
        <v>238.28571428571428</v>
      </c>
      <c r="D36" s="48">
        <f>IF(B36&lt;C36,C36*PARAMETROS!F$5,B36*PARAMETROS!F$5)</f>
        <v>82.522979599999985</v>
      </c>
      <c r="E36" s="48">
        <f>IF(B36&lt;C36,C36*PARAMETROS!F$3,B36*PARAMETROS!F$3)</f>
        <v>82.522979599999985</v>
      </c>
      <c r="F36" s="61">
        <v>8</v>
      </c>
      <c r="G36" s="46">
        <f t="shared" si="1"/>
        <v>709.67415733333314</v>
      </c>
      <c r="H36" s="49">
        <f>IF(G36&gt;=PARAMETROS!F$8,PARAMETROS!F$8*PARAMETROS!F$5,G36*PARAMETROS!F$5)</f>
        <v>227.80540450399994</v>
      </c>
      <c r="I36" s="49">
        <f>IF(G36&gt;=PARAMETROS!F$8,PARAMETROS!F$8*PARAMETROS!F$3,G36*PARAMETROS!F$3)</f>
        <v>227.80540450399994</v>
      </c>
      <c r="M36" s="45"/>
    </row>
    <row r="37" spans="1:13" x14ac:dyDescent="0.2">
      <c r="A37" s="61">
        <v>7</v>
      </c>
      <c r="B37" s="46">
        <f t="shared" si="0"/>
        <v>224.94581666666664</v>
      </c>
      <c r="C37" s="47">
        <f t="shared" si="2"/>
        <v>208.5</v>
      </c>
      <c r="D37" s="48">
        <f>IF(B37&lt;C37,C37*PARAMETROS!F$5,B37*PARAMETROS!F$5)</f>
        <v>72.207607150000001</v>
      </c>
      <c r="E37" s="48">
        <f>IF(B37&lt;C37,C37*PARAMETROS!F$3,B37*PARAMETROS!F$3)</f>
        <v>72.207607150000001</v>
      </c>
      <c r="F37" s="61">
        <v>7</v>
      </c>
      <c r="G37" s="46">
        <f t="shared" si="1"/>
        <v>620.96488766666653</v>
      </c>
      <c r="H37" s="49">
        <f>IF(G37&gt;=PARAMETROS!F$8,PARAMETROS!F$8*PARAMETROS!F$5,G37*PARAMETROS!F$5)</f>
        <v>199.32972894099996</v>
      </c>
      <c r="I37" s="49">
        <f>IF(G37&gt;=PARAMETROS!F$8,PARAMETROS!F$8*PARAMETROS!F$3,G37*PARAMETROS!F$3)</f>
        <v>199.32972894099996</v>
      </c>
      <c r="M37" s="45"/>
    </row>
    <row r="38" spans="1:13" x14ac:dyDescent="0.2">
      <c r="A38" s="61">
        <v>6</v>
      </c>
      <c r="B38" s="46">
        <f t="shared" si="0"/>
        <v>192.8107</v>
      </c>
      <c r="C38" s="47">
        <f t="shared" si="2"/>
        <v>178.71428571428569</v>
      </c>
      <c r="D38" s="48">
        <f>IF(B38&lt;C38,C38*PARAMETROS!F$5,B38*PARAMETROS!F$5)</f>
        <v>61.892234700000003</v>
      </c>
      <c r="E38" s="48">
        <f>IF(B38&lt;C38,C38*PARAMETROS!F$3,B38*PARAMETROS!F$3)</f>
        <v>61.892234700000003</v>
      </c>
      <c r="F38" s="61">
        <v>6</v>
      </c>
      <c r="G38" s="46">
        <f t="shared" si="1"/>
        <v>532.25561799999991</v>
      </c>
      <c r="H38" s="49">
        <f>IF(G38&gt;=PARAMETROS!F$8,PARAMETROS!F$8*PARAMETROS!F$5,G38*PARAMETROS!F$5)</f>
        <v>170.85405337799997</v>
      </c>
      <c r="I38" s="49">
        <f>IF(G38&gt;=PARAMETROS!F$8,PARAMETROS!F$8*PARAMETROS!F$3,G38*PARAMETROS!F$3)</f>
        <v>170.85405337799997</v>
      </c>
      <c r="M38" s="45"/>
    </row>
    <row r="39" spans="1:13" x14ac:dyDescent="0.2">
      <c r="A39" s="61">
        <v>5</v>
      </c>
      <c r="B39" s="46">
        <f t="shared" si="0"/>
        <v>160.67558333333332</v>
      </c>
      <c r="C39" s="47">
        <f t="shared" si="2"/>
        <v>148.92857142857144</v>
      </c>
      <c r="D39" s="48">
        <f>IF(B39&lt;C39,C39*PARAMETROS!F$5,B39*PARAMETROS!F$5)</f>
        <v>51.576862249999998</v>
      </c>
      <c r="E39" s="48">
        <f>IF(B39&lt;C39,C39*PARAMETROS!F$3,B39*PARAMETROS!F$3)</f>
        <v>51.576862249999998</v>
      </c>
      <c r="F39" s="61">
        <v>5</v>
      </c>
      <c r="G39" s="46">
        <f t="shared" si="1"/>
        <v>443.54634833333319</v>
      </c>
      <c r="H39" s="49">
        <f>IF(G39&gt;=PARAMETROS!F$8,PARAMETROS!F$8*PARAMETROS!F$5,G39*PARAMETROS!F$5)</f>
        <v>142.37837781499996</v>
      </c>
      <c r="I39" s="49">
        <f>IF(G39&gt;=PARAMETROS!F$8,PARAMETROS!F$8*PARAMETROS!F$3,G39*PARAMETROS!F$3)</f>
        <v>142.37837781499996</v>
      </c>
      <c r="M39" s="45"/>
    </row>
    <row r="40" spans="1:13" x14ac:dyDescent="0.2">
      <c r="A40" s="61">
        <v>4</v>
      </c>
      <c r="B40" s="46">
        <f t="shared" si="0"/>
        <v>128.54046666666665</v>
      </c>
      <c r="C40" s="47">
        <f t="shared" si="2"/>
        <v>119.14285714285714</v>
      </c>
      <c r="D40" s="48">
        <f>IF(B40&lt;C40,C40*PARAMETROS!F$5,B40*PARAMETROS!F$5)</f>
        <v>41.261489799999993</v>
      </c>
      <c r="E40" s="48">
        <f>IF(B40&lt;C40,C40*PARAMETROS!F$3,B40*PARAMETROS!F$3)</f>
        <v>41.261489799999993</v>
      </c>
      <c r="F40" s="61">
        <v>4</v>
      </c>
      <c r="G40" s="46">
        <f t="shared" si="1"/>
        <v>354.83707866666657</v>
      </c>
      <c r="H40" s="49">
        <f>IF(G40&gt;=PARAMETROS!F$8,PARAMETROS!F$8*PARAMETROS!F$5,G40*PARAMETROS!F$5)</f>
        <v>113.90270225199997</v>
      </c>
      <c r="I40" s="49">
        <f>IF(G40&gt;=PARAMETROS!F$8,PARAMETROS!F$8*PARAMETROS!F$3,G40*PARAMETROS!F$3)</f>
        <v>113.90270225199997</v>
      </c>
      <c r="M40" s="45"/>
    </row>
    <row r="41" spans="1:13" x14ac:dyDescent="0.2">
      <c r="A41" s="61">
        <v>3</v>
      </c>
      <c r="B41" s="46">
        <f t="shared" si="0"/>
        <v>96.405349999999999</v>
      </c>
      <c r="C41" s="47">
        <f t="shared" si="2"/>
        <v>89.357142857142847</v>
      </c>
      <c r="D41" s="48">
        <f>IF(B41&lt;C41,C41*PARAMETROS!F$5,B41*PARAMETROS!F$5)</f>
        <v>30.946117350000002</v>
      </c>
      <c r="E41" s="48">
        <f>IF(B41&lt;C41,C41*PARAMETROS!F$3,B41*PARAMETROS!F$3)</f>
        <v>30.946117350000002</v>
      </c>
      <c r="F41" s="61">
        <v>3</v>
      </c>
      <c r="G41" s="46">
        <f t="shared" si="1"/>
        <v>266.12780899999996</v>
      </c>
      <c r="H41" s="49">
        <f>IF(G41&gt;=PARAMETROS!F$8,PARAMETROS!F$8*PARAMETROS!F$5,G41*PARAMETROS!F$5)</f>
        <v>85.427026688999987</v>
      </c>
      <c r="I41" s="49">
        <f>IF(G41&gt;=PARAMETROS!F$8,PARAMETROS!F$8*PARAMETROS!F$3,G41*PARAMETROS!F$3)</f>
        <v>85.427026688999987</v>
      </c>
      <c r="M41" s="45"/>
    </row>
    <row r="42" spans="1:13" x14ac:dyDescent="0.2">
      <c r="A42" s="61">
        <v>2</v>
      </c>
      <c r="B42" s="46">
        <f t="shared" si="0"/>
        <v>64.270233333333323</v>
      </c>
      <c r="C42" s="47">
        <f t="shared" si="2"/>
        <v>59.571428571428569</v>
      </c>
      <c r="D42" s="48">
        <f>IF(B42&lt;C42,C42*PARAMETROS!F$5,B42*PARAMETROS!F$5)</f>
        <v>20.630744899999996</v>
      </c>
      <c r="E42" s="48">
        <f>IF(B42&lt;C42,C42*PARAMETROS!F$3,B42*PARAMETROS!F$3)</f>
        <v>20.630744899999996</v>
      </c>
      <c r="F42" s="61">
        <v>2</v>
      </c>
      <c r="G42" s="46">
        <f t="shared" si="1"/>
        <v>177.41853933333329</v>
      </c>
      <c r="H42" s="49">
        <f>IF(G42&gt;=PARAMETROS!F$8,PARAMETROS!F$8*PARAMETROS!F$5,G42*PARAMETROS!F$5)</f>
        <v>56.951351125999985</v>
      </c>
      <c r="I42" s="49">
        <f>IF(G42&gt;=PARAMETROS!F$8,PARAMETROS!F$8*PARAMETROS!F$3,G42*PARAMETROS!F$3)</f>
        <v>56.951351125999985</v>
      </c>
      <c r="M42" s="45"/>
    </row>
    <row r="43" spans="1:13" ht="15" thickBot="1" x14ac:dyDescent="0.25">
      <c r="A43" s="63">
        <v>1</v>
      </c>
      <c r="B43" s="64">
        <f t="shared" si="0"/>
        <v>32.135116666666661</v>
      </c>
      <c r="C43" s="47">
        <f t="shared" si="2"/>
        <v>29.785714285714285</v>
      </c>
      <c r="D43" s="51">
        <f>IF(B43&lt;C43,C43*PARAMETROS!F$5,B43*PARAMETROS!F$5)</f>
        <v>10.315372449999998</v>
      </c>
      <c r="E43" s="52">
        <f>IF(B43&lt;C43,C43*PARAMETROS!F$3,B43*PARAMETROS!F$3)</f>
        <v>10.315372449999998</v>
      </c>
      <c r="F43" s="61">
        <v>1</v>
      </c>
      <c r="G43" s="50">
        <f t="shared" si="1"/>
        <v>88.709269666666643</v>
      </c>
      <c r="H43" s="52">
        <f>IF(G43&gt;=PARAMETROS!F$8,PARAMETROS!F$8*PARAMETROS!F$5,G43*PARAMETROS!F$5)</f>
        <v>28.475675562999992</v>
      </c>
      <c r="I43" s="52">
        <f>IF(G43&gt;=PARAMETROS!F$8,PARAMETROS!F$8*PARAMETROS!F$3,G43*PARAMETROS!F$3)</f>
        <v>28.475675562999992</v>
      </c>
      <c r="M43" s="45"/>
    </row>
    <row r="46" spans="1:13" ht="57.75" hidden="1" thickBot="1" x14ac:dyDescent="0.25">
      <c r="B46" s="55" t="s">
        <v>52</v>
      </c>
      <c r="C46" s="56">
        <v>6.95</v>
      </c>
      <c r="F46" s="65"/>
    </row>
  </sheetData>
  <sheetProtection algorithmName="SHA-512" hashValue="ueMMUwBaImRAo2LG6tKuSF8XjKyyRWxSsAh6xxjXX/5rRDnm13+tIUcqNCoPlnAoGb7qqGv+SHt7FW5dbsf0DQ==" saltValue="XG9EOpCFt8y7UMC4dsKl4A==" spinCount="100000" sheet="1" objects="1" scenarios="1"/>
  <mergeCells count="4">
    <mergeCell ref="D2:E2"/>
    <mergeCell ref="B1:E1"/>
    <mergeCell ref="H2:I2"/>
    <mergeCell ref="G1:I1"/>
  </mergeCells>
  <phoneticPr fontId="7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K40" sqref="K40"/>
    </sheetView>
  </sheetViews>
  <sheetFormatPr baseColWidth="10" defaultColWidth="11.5703125" defaultRowHeight="14.25" x14ac:dyDescent="0.2"/>
  <cols>
    <col min="1" max="1" width="17.7109375" style="44" customWidth="1"/>
    <col min="2" max="2" width="16.5703125" style="44" bestFit="1" customWidth="1"/>
    <col min="3" max="3" width="16.7109375" style="53" hidden="1" customWidth="1"/>
    <col min="4" max="4" width="15.140625" style="45" bestFit="1" customWidth="1"/>
    <col min="5" max="5" width="17.140625" style="45" bestFit="1" customWidth="1"/>
    <col min="6" max="6" width="17" style="45" customWidth="1"/>
    <col min="7" max="7" width="16.5703125" style="45" bestFit="1" customWidth="1"/>
    <col min="8" max="8" width="15.5703125" style="45" bestFit="1" customWidth="1"/>
    <col min="9" max="9" width="17.7109375" style="45" bestFit="1" customWidth="1"/>
    <col min="10" max="10" width="11.5703125" style="45"/>
    <col min="11" max="11" width="28.7109375" style="45" bestFit="1" customWidth="1"/>
    <col min="12" max="12" width="11.5703125" style="45"/>
    <col min="13" max="13" width="37.28515625" style="54" bestFit="1" customWidth="1"/>
    <col min="14" max="16384" width="11.5703125" style="45"/>
  </cols>
  <sheetData>
    <row r="1" spans="1:14" ht="23.45" customHeight="1" thickBot="1" x14ac:dyDescent="0.35">
      <c r="B1" s="85" t="s">
        <v>32</v>
      </c>
      <c r="C1" s="86"/>
      <c r="D1" s="87"/>
      <c r="E1" s="77"/>
      <c r="G1" s="85" t="s">
        <v>33</v>
      </c>
      <c r="H1" s="86"/>
      <c r="I1" s="87"/>
      <c r="M1" s="45"/>
    </row>
    <row r="2" spans="1:14" ht="41.45" customHeight="1" thickBot="1" x14ac:dyDescent="0.25">
      <c r="B2" s="68" t="s">
        <v>4</v>
      </c>
      <c r="C2" s="57"/>
      <c r="D2" s="83" t="s">
        <v>50</v>
      </c>
      <c r="E2" s="84"/>
      <c r="F2" s="44"/>
      <c r="G2" s="68" t="s">
        <v>4</v>
      </c>
      <c r="H2" s="83" t="s">
        <v>50</v>
      </c>
      <c r="I2" s="84"/>
      <c r="M2" s="45"/>
    </row>
    <row r="3" spans="1:14" s="58" customFormat="1" ht="43.5" thickBot="1" x14ac:dyDescent="0.25">
      <c r="A3" s="62" t="s">
        <v>0</v>
      </c>
      <c r="B3" s="59" t="s">
        <v>5</v>
      </c>
      <c r="C3" s="67" t="s">
        <v>53</v>
      </c>
      <c r="D3" s="60" t="s">
        <v>48</v>
      </c>
      <c r="E3" s="60" t="s">
        <v>49</v>
      </c>
      <c r="F3" s="62" t="s">
        <v>0</v>
      </c>
      <c r="G3" s="66" t="s">
        <v>5</v>
      </c>
      <c r="H3" s="60" t="s">
        <v>48</v>
      </c>
      <c r="I3" s="60" t="s">
        <v>49</v>
      </c>
      <c r="K3" s="78" t="s">
        <v>59</v>
      </c>
      <c r="L3" s="78"/>
      <c r="M3" s="45"/>
      <c r="N3" s="45"/>
    </row>
    <row r="4" spans="1:14" x14ac:dyDescent="0.2">
      <c r="A4" s="61">
        <v>40</v>
      </c>
      <c r="B4" s="46">
        <f>PARAMETROS!B3</f>
        <v>1285.4046666666666</v>
      </c>
      <c r="C4" s="47"/>
      <c r="D4" s="48">
        <f>IF(B4&lt;=PARAMETROS!F$9,PARAMETROS!F$9*PARAMETROS!F$4,B4*PARAMETROS!F$4)</f>
        <v>412.61489799999998</v>
      </c>
      <c r="E4" s="48">
        <f>IF(B4&lt;=PARAMETROS!F$9,PARAMETROS!F$9*PARAMETROS!F$2,B4*PARAMETROS!F$2)</f>
        <v>412.61489799999998</v>
      </c>
      <c r="F4" s="61">
        <v>40</v>
      </c>
      <c r="G4" s="46">
        <f>PARAMETROS!C3</f>
        <v>2819.1202266666669</v>
      </c>
      <c r="H4" s="49">
        <f>PRODUCT(G4,PARAMETROS!F$4)</f>
        <v>904.93759276000014</v>
      </c>
      <c r="I4" s="49">
        <f>PRODUCT(G4,PARAMETROS!F$2)</f>
        <v>904.93759276000014</v>
      </c>
      <c r="K4" s="79" t="s">
        <v>60</v>
      </c>
      <c r="L4" s="80">
        <v>0.32100000000000001</v>
      </c>
      <c r="M4" s="45"/>
    </row>
    <row r="5" spans="1:14" x14ac:dyDescent="0.2">
      <c r="A5" s="61">
        <v>39</v>
      </c>
      <c r="B5" s="46">
        <f>PRODUCT(B$4,A5)/A$4</f>
        <v>1253.26955</v>
      </c>
      <c r="C5" s="47">
        <f>(A5/7*30)*$C$46</f>
        <v>1161.6428571428571</v>
      </c>
      <c r="D5" s="48">
        <f>IF(B5&lt;C5,C5*PARAMETROS!F$5,B5*PARAMETROS!F$5)</f>
        <v>402.29952555</v>
      </c>
      <c r="E5" s="48">
        <f>IF(B5&lt;C5,C5*PARAMETROS!F$3,B5*PARAMETROS!F$3)</f>
        <v>402.29952555</v>
      </c>
      <c r="F5" s="61">
        <v>39</v>
      </c>
      <c r="G5" s="46">
        <f t="shared" ref="G5:G43" si="0">PRODUCT(G$4,F5)/F$4</f>
        <v>2748.6422210000001</v>
      </c>
      <c r="H5" s="49">
        <f>PRODUCT(G5,PARAMETROS!F$5)</f>
        <v>882.31415294100009</v>
      </c>
      <c r="I5" s="49">
        <f>PRODUCT(G5,PARAMETROS!F$3)</f>
        <v>882.31415294100009</v>
      </c>
      <c r="K5" s="79" t="s">
        <v>61</v>
      </c>
      <c r="L5" s="80">
        <v>0.32100000000000001</v>
      </c>
      <c r="M5" s="45"/>
    </row>
    <row r="6" spans="1:14" x14ac:dyDescent="0.2">
      <c r="A6" s="61">
        <v>38</v>
      </c>
      <c r="B6" s="46">
        <f t="shared" ref="B6:B43" si="1">PRODUCT(B$4,A6)/A$4</f>
        <v>1221.1344333333332</v>
      </c>
      <c r="C6" s="47">
        <f t="shared" ref="C6:C43" si="2">(A6/7*30)*$C$46</f>
        <v>1131.8571428571429</v>
      </c>
      <c r="D6" s="48">
        <f>IF(B6&lt;C6,C6*PARAMETROS!F$5,B6*PARAMETROS!F$5)</f>
        <v>391.98415309999996</v>
      </c>
      <c r="E6" s="48">
        <f>IF(B6&lt;C6,C6*PARAMETROS!F$3,B6*PARAMETROS!F$3)</f>
        <v>391.98415309999996</v>
      </c>
      <c r="F6" s="61">
        <v>38</v>
      </c>
      <c r="G6" s="46">
        <f t="shared" si="0"/>
        <v>2678.1642153333332</v>
      </c>
      <c r="H6" s="49">
        <f>PRODUCT(G6,PARAMETROS!F$5)</f>
        <v>859.69071312200003</v>
      </c>
      <c r="I6" s="49">
        <f>PRODUCT(G6,PARAMETROS!F$3)</f>
        <v>859.69071312200003</v>
      </c>
      <c r="K6" s="79" t="s">
        <v>62</v>
      </c>
      <c r="L6" s="80">
        <v>0.32100000000000001</v>
      </c>
      <c r="M6" s="45"/>
    </row>
    <row r="7" spans="1:14" x14ac:dyDescent="0.2">
      <c r="A7" s="61">
        <v>37</v>
      </c>
      <c r="B7" s="46">
        <f t="shared" si="1"/>
        <v>1188.9993166666666</v>
      </c>
      <c r="C7" s="47">
        <f t="shared" si="2"/>
        <v>1102.0714285714284</v>
      </c>
      <c r="D7" s="48">
        <f>IF(B7&lt;C7,C7*PARAMETROS!F$5,B7*PARAMETROS!F$5)</f>
        <v>381.66878064999997</v>
      </c>
      <c r="E7" s="48">
        <f>IF(B7&lt;C7,C7*PARAMETROS!F$3,B7*PARAMETROS!F$3)</f>
        <v>381.66878064999997</v>
      </c>
      <c r="F7" s="61">
        <v>37</v>
      </c>
      <c r="G7" s="46">
        <f t="shared" si="0"/>
        <v>2607.6862096666669</v>
      </c>
      <c r="H7" s="49">
        <f>PRODUCT(G7,PARAMETROS!F$5)</f>
        <v>837.06727330300009</v>
      </c>
      <c r="I7" s="49">
        <f>PRODUCT(G7,PARAMETROS!F$3)</f>
        <v>837.06727330300009</v>
      </c>
      <c r="K7" s="79" t="s">
        <v>63</v>
      </c>
      <c r="L7" s="80">
        <v>0.32100000000000001</v>
      </c>
      <c r="M7" s="45"/>
    </row>
    <row r="8" spans="1:14" x14ac:dyDescent="0.2">
      <c r="A8" s="61">
        <v>36</v>
      </c>
      <c r="B8" s="46">
        <f t="shared" si="1"/>
        <v>1156.8642</v>
      </c>
      <c r="C8" s="47">
        <f t="shared" si="2"/>
        <v>1072.2857142857144</v>
      </c>
      <c r="D8" s="48">
        <f>IF(B8&lt;C8,C8*PARAMETROS!F$5,B8*PARAMETROS!F$5)</f>
        <v>371.35340819999999</v>
      </c>
      <c r="E8" s="48">
        <f>IF(B8&lt;C8,C8*PARAMETROS!F$3,B8*PARAMETROS!F$3)</f>
        <v>371.35340819999999</v>
      </c>
      <c r="F8" s="61">
        <v>36</v>
      </c>
      <c r="G8" s="46">
        <f t="shared" si="0"/>
        <v>2537.208204</v>
      </c>
      <c r="H8" s="49">
        <f>PRODUCT(G8,PARAMETROS!F$5)</f>
        <v>814.44383348400004</v>
      </c>
      <c r="I8" s="49">
        <f>PRODUCT(G8,PARAMETROS!F$3)</f>
        <v>814.44383348400004</v>
      </c>
      <c r="M8" s="45"/>
    </row>
    <row r="9" spans="1:14" x14ac:dyDescent="0.2">
      <c r="A9" s="61">
        <v>35</v>
      </c>
      <c r="B9" s="46">
        <f t="shared" si="1"/>
        <v>1124.7290833333332</v>
      </c>
      <c r="C9" s="47">
        <f t="shared" si="2"/>
        <v>1042.5</v>
      </c>
      <c r="D9" s="48">
        <f>IF(B9&lt;C9,C9*PARAMETROS!F$5,B9*PARAMETROS!F$5)</f>
        <v>361.03803574999995</v>
      </c>
      <c r="E9" s="48">
        <f>IF(B9&lt;C9,C9*PARAMETROS!F$3,B9*PARAMETROS!F$3)</f>
        <v>361.03803574999995</v>
      </c>
      <c r="F9" s="61">
        <v>35</v>
      </c>
      <c r="G9" s="46">
        <f t="shared" si="0"/>
        <v>2466.7301983333336</v>
      </c>
      <c r="H9" s="49">
        <f>PRODUCT(G9,PARAMETROS!F$5)</f>
        <v>791.8203936650001</v>
      </c>
      <c r="I9" s="49">
        <f>PRODUCT(G9,PARAMETROS!F$3)</f>
        <v>791.8203936650001</v>
      </c>
      <c r="M9" s="45"/>
    </row>
    <row r="10" spans="1:14" x14ac:dyDescent="0.2">
      <c r="A10" s="61">
        <v>34</v>
      </c>
      <c r="B10" s="46">
        <f t="shared" si="1"/>
        <v>1092.5939666666666</v>
      </c>
      <c r="C10" s="47">
        <f t="shared" si="2"/>
        <v>1012.7142857142856</v>
      </c>
      <c r="D10" s="48">
        <f>IF(B10&lt;C10,C10*PARAMETROS!F$5,B10*PARAMETROS!F$5)</f>
        <v>350.72266329999997</v>
      </c>
      <c r="E10" s="48">
        <f>IF(B10&lt;C10,C10*PARAMETROS!F$3,B10*PARAMETROS!F$3)</f>
        <v>350.72266329999997</v>
      </c>
      <c r="F10" s="61">
        <v>34</v>
      </c>
      <c r="G10" s="46">
        <f t="shared" si="0"/>
        <v>2396.2521926666668</v>
      </c>
      <c r="H10" s="49">
        <f>PRODUCT(G10,PARAMETROS!F$5)</f>
        <v>769.19695384600004</v>
      </c>
      <c r="I10" s="49">
        <f>PRODUCT(G10,PARAMETROS!F$3)</f>
        <v>769.19695384600004</v>
      </c>
      <c r="M10" s="45"/>
    </row>
    <row r="11" spans="1:14" x14ac:dyDescent="0.2">
      <c r="A11" s="61">
        <v>33</v>
      </c>
      <c r="B11" s="46">
        <f t="shared" si="1"/>
        <v>1060.45885</v>
      </c>
      <c r="C11" s="47">
        <f t="shared" si="2"/>
        <v>982.92857142857156</v>
      </c>
      <c r="D11" s="48">
        <f>IF(B11&lt;C11,C11*PARAMETROS!F$5,B11*PARAMETROS!F$5)</f>
        <v>340.40729084999998</v>
      </c>
      <c r="E11" s="48">
        <f>IF(B11&lt;C11,C11*PARAMETROS!F$3,B11*PARAMETROS!F$3)</f>
        <v>340.40729084999998</v>
      </c>
      <c r="F11" s="61">
        <v>33</v>
      </c>
      <c r="G11" s="46">
        <f t="shared" si="0"/>
        <v>2325.774187</v>
      </c>
      <c r="H11" s="49">
        <f>PRODUCT(G11,PARAMETROS!F$5)</f>
        <v>746.57351402699999</v>
      </c>
      <c r="I11" s="49">
        <f>PRODUCT(G11,PARAMETROS!F$3)</f>
        <v>746.57351402699999</v>
      </c>
      <c r="M11" s="45"/>
    </row>
    <row r="12" spans="1:14" x14ac:dyDescent="0.2">
      <c r="A12" s="61">
        <v>32</v>
      </c>
      <c r="B12" s="46">
        <f t="shared" si="1"/>
        <v>1028.3237333333332</v>
      </c>
      <c r="C12" s="47">
        <f t="shared" si="2"/>
        <v>953.14285714285711</v>
      </c>
      <c r="D12" s="48">
        <f>IF(B12&lt;C12,C12*PARAMETROS!F$5,B12*PARAMETROS!F$5)</f>
        <v>330.09191839999994</v>
      </c>
      <c r="E12" s="48">
        <f>IF(B12&lt;C12,C12*PARAMETROS!F$3,B12*PARAMETROS!F$3)</f>
        <v>330.09191839999994</v>
      </c>
      <c r="F12" s="61">
        <v>32</v>
      </c>
      <c r="G12" s="46">
        <f t="shared" si="0"/>
        <v>2255.2961813333336</v>
      </c>
      <c r="H12" s="49">
        <f>PRODUCT(G12,PARAMETROS!F$5)</f>
        <v>723.95007420800016</v>
      </c>
      <c r="I12" s="49">
        <f>PRODUCT(G12,PARAMETROS!F$3)</f>
        <v>723.95007420800016</v>
      </c>
      <c r="M12" s="45"/>
    </row>
    <row r="13" spans="1:14" x14ac:dyDescent="0.2">
      <c r="A13" s="61">
        <v>31</v>
      </c>
      <c r="B13" s="46">
        <f t="shared" si="1"/>
        <v>996.18861666666658</v>
      </c>
      <c r="C13" s="47">
        <f t="shared" si="2"/>
        <v>923.35714285714289</v>
      </c>
      <c r="D13" s="48">
        <f>IF(B13&lt;C13,C13*PARAMETROS!F$5,B13*PARAMETROS!F$5)</f>
        <v>319.77654594999996</v>
      </c>
      <c r="E13" s="48">
        <f>IF(B13&lt;C13,C13*PARAMETROS!F$3,B13*PARAMETROS!F$3)</f>
        <v>319.77654594999996</v>
      </c>
      <c r="F13" s="61">
        <v>31</v>
      </c>
      <c r="G13" s="46">
        <f t="shared" si="0"/>
        <v>2184.8181756666668</v>
      </c>
      <c r="H13" s="49">
        <f>PRODUCT(G13,PARAMETROS!F$5)</f>
        <v>701.32663438900011</v>
      </c>
      <c r="I13" s="49">
        <f>PRODUCT(G13,PARAMETROS!F$3)</f>
        <v>701.32663438900011</v>
      </c>
      <c r="M13" s="45"/>
    </row>
    <row r="14" spans="1:14" x14ac:dyDescent="0.2">
      <c r="A14" s="61">
        <v>30</v>
      </c>
      <c r="B14" s="46">
        <f t="shared" si="1"/>
        <v>964.05349999999999</v>
      </c>
      <c r="C14" s="47">
        <f t="shared" si="2"/>
        <v>893.57142857142844</v>
      </c>
      <c r="D14" s="48">
        <f>IF(B14&lt;C14,C14*PARAMETROS!F$5,B14*PARAMETROS!F$5)</f>
        <v>309.46117350000003</v>
      </c>
      <c r="E14" s="48">
        <f>IF(B14&lt;C14,C14*PARAMETROS!F$3,B14*PARAMETROS!F$3)</f>
        <v>309.46117350000003</v>
      </c>
      <c r="F14" s="61">
        <v>30</v>
      </c>
      <c r="G14" s="46">
        <f t="shared" si="0"/>
        <v>2114.3401700000004</v>
      </c>
      <c r="H14" s="49">
        <f>PRODUCT(G14,PARAMETROS!F$5)</f>
        <v>678.70319457000016</v>
      </c>
      <c r="I14" s="49">
        <f>PRODUCT(G14,PARAMETROS!F$3)</f>
        <v>678.70319457000016</v>
      </c>
      <c r="M14" s="45"/>
    </row>
    <row r="15" spans="1:14" x14ac:dyDescent="0.2">
      <c r="A15" s="61">
        <v>29</v>
      </c>
      <c r="B15" s="46">
        <f t="shared" si="1"/>
        <v>931.91838333333328</v>
      </c>
      <c r="C15" s="47">
        <f t="shared" si="2"/>
        <v>863.78571428571433</v>
      </c>
      <c r="D15" s="48">
        <f>IF(B15&lt;C15,C15*PARAMETROS!F$5,B15*PARAMETROS!F$5)</f>
        <v>299.14580104999999</v>
      </c>
      <c r="E15" s="48">
        <f>IF(B15&lt;C15,C15*PARAMETROS!F$3,B15*PARAMETROS!F$3)</f>
        <v>299.14580104999999</v>
      </c>
      <c r="F15" s="61">
        <v>29</v>
      </c>
      <c r="G15" s="46">
        <f t="shared" si="0"/>
        <v>2043.8621643333336</v>
      </c>
      <c r="H15" s="49">
        <f>PRODUCT(G15,PARAMETROS!F$5)</f>
        <v>656.07975475100011</v>
      </c>
      <c r="I15" s="49">
        <f>PRODUCT(G15,PARAMETROS!F$3)</f>
        <v>656.07975475100011</v>
      </c>
      <c r="M15" s="45"/>
    </row>
    <row r="16" spans="1:14" x14ac:dyDescent="0.2">
      <c r="A16" s="61">
        <v>28</v>
      </c>
      <c r="B16" s="46">
        <f t="shared" si="1"/>
        <v>899.78326666666658</v>
      </c>
      <c r="C16" s="47">
        <f t="shared" si="2"/>
        <v>834</v>
      </c>
      <c r="D16" s="48">
        <f>IF(B16&lt;C16,C16*PARAMETROS!F$5,B16*PARAMETROS!F$5)</f>
        <v>288.8304286</v>
      </c>
      <c r="E16" s="48">
        <f>IF(B16&lt;C16,C16*PARAMETROS!F$3,B16*PARAMETROS!F$3)</f>
        <v>288.8304286</v>
      </c>
      <c r="F16" s="61">
        <v>28</v>
      </c>
      <c r="G16" s="46">
        <f t="shared" si="0"/>
        <v>1973.384158666667</v>
      </c>
      <c r="H16" s="49">
        <f>PRODUCT(G16,PARAMETROS!F$5)</f>
        <v>633.45631493200005</v>
      </c>
      <c r="I16" s="49">
        <f>PRODUCT(G16,PARAMETROS!F$3)</f>
        <v>633.45631493200005</v>
      </c>
      <c r="M16" s="45"/>
    </row>
    <row r="17" spans="1:13" x14ac:dyDescent="0.2">
      <c r="A17" s="61">
        <v>27</v>
      </c>
      <c r="B17" s="46">
        <f t="shared" si="1"/>
        <v>867.64814999999999</v>
      </c>
      <c r="C17" s="47">
        <f t="shared" si="2"/>
        <v>804.21428571428578</v>
      </c>
      <c r="D17" s="48">
        <f>IF(B17&lt;C17,C17*PARAMETROS!F$5,B17*PARAMETROS!F$5)</f>
        <v>278.51505615000002</v>
      </c>
      <c r="E17" s="48">
        <f>IF(B17&lt;C17,C17*PARAMETROS!F$3,B17*PARAMETROS!F$3)</f>
        <v>278.51505615000002</v>
      </c>
      <c r="F17" s="61">
        <v>27</v>
      </c>
      <c r="G17" s="46">
        <f t="shared" si="0"/>
        <v>1902.9061530000004</v>
      </c>
      <c r="H17" s="49">
        <f>PRODUCT(G17,PARAMETROS!F$5)</f>
        <v>610.83287511300011</v>
      </c>
      <c r="I17" s="49">
        <f>PRODUCT(G17,PARAMETROS!F$3)</f>
        <v>610.83287511300011</v>
      </c>
      <c r="M17" s="45"/>
    </row>
    <row r="18" spans="1:13" x14ac:dyDescent="0.2">
      <c r="A18" s="61">
        <v>26</v>
      </c>
      <c r="B18" s="46">
        <f t="shared" si="1"/>
        <v>835.51303333333328</v>
      </c>
      <c r="C18" s="47">
        <f t="shared" si="2"/>
        <v>774.42857142857144</v>
      </c>
      <c r="D18" s="48">
        <f>IF(B18&lt;C18,C18*PARAMETROS!F$5,B18*PARAMETROS!F$5)</f>
        <v>268.19968369999998</v>
      </c>
      <c r="E18" s="48">
        <f>IF(B18&lt;C18,C18*PARAMETROS!F$3,B18*PARAMETROS!F$3)</f>
        <v>268.19968369999998</v>
      </c>
      <c r="F18" s="61">
        <v>26</v>
      </c>
      <c r="G18" s="46">
        <f t="shared" si="0"/>
        <v>1832.4281473333335</v>
      </c>
      <c r="H18" s="49">
        <f>PRODUCT(G18,PARAMETROS!F$5)</f>
        <v>588.20943529400006</v>
      </c>
      <c r="I18" s="49">
        <f>PRODUCT(G18,PARAMETROS!F$3)</f>
        <v>588.20943529400006</v>
      </c>
      <c r="M18" s="45"/>
    </row>
    <row r="19" spans="1:13" x14ac:dyDescent="0.2">
      <c r="A19" s="61">
        <v>25</v>
      </c>
      <c r="B19" s="46">
        <f t="shared" si="1"/>
        <v>803.37791666666658</v>
      </c>
      <c r="C19" s="47">
        <f t="shared" si="2"/>
        <v>744.64285714285722</v>
      </c>
      <c r="D19" s="48">
        <f>IF(B19&lt;C19,C19*PARAMETROS!F$5,B19*PARAMETROS!F$5)</f>
        <v>257.88431125</v>
      </c>
      <c r="E19" s="48">
        <f>IF(B19&lt;C19,C19*PARAMETROS!F$3,B19*PARAMETROS!F$3)</f>
        <v>257.88431125</v>
      </c>
      <c r="F19" s="61">
        <v>25</v>
      </c>
      <c r="G19" s="46">
        <f t="shared" si="0"/>
        <v>1761.9501416666669</v>
      </c>
      <c r="H19" s="49">
        <f>PRODUCT(G19,PARAMETROS!F$5)</f>
        <v>565.58599547500012</v>
      </c>
      <c r="I19" s="49">
        <f>PRODUCT(G19,PARAMETROS!F$3)</f>
        <v>565.58599547500012</v>
      </c>
      <c r="M19" s="45"/>
    </row>
    <row r="20" spans="1:13" x14ac:dyDescent="0.2">
      <c r="A20" s="61">
        <v>24</v>
      </c>
      <c r="B20" s="46">
        <f t="shared" si="1"/>
        <v>771.24279999999999</v>
      </c>
      <c r="C20" s="47">
        <f t="shared" si="2"/>
        <v>714.85714285714278</v>
      </c>
      <c r="D20" s="48">
        <f>IF(B20&lt;C20,C20*PARAMETROS!F$5,B20*PARAMETROS!F$5)</f>
        <v>247.56893880000001</v>
      </c>
      <c r="E20" s="48">
        <f>IF(B20&lt;C20,C20*PARAMETROS!F$3,B20*PARAMETROS!F$3)</f>
        <v>247.56893880000001</v>
      </c>
      <c r="F20" s="61">
        <v>24</v>
      </c>
      <c r="G20" s="46">
        <f t="shared" si="0"/>
        <v>1691.4721360000003</v>
      </c>
      <c r="H20" s="49">
        <f>PRODUCT(G20,PARAMETROS!F$5)</f>
        <v>542.96255565600006</v>
      </c>
      <c r="I20" s="49">
        <f>PRODUCT(G20,PARAMETROS!F$3)</f>
        <v>542.96255565600006</v>
      </c>
      <c r="M20" s="45"/>
    </row>
    <row r="21" spans="1:13" x14ac:dyDescent="0.2">
      <c r="A21" s="61">
        <v>23</v>
      </c>
      <c r="B21" s="46">
        <f t="shared" si="1"/>
        <v>739.10768333333328</v>
      </c>
      <c r="C21" s="47">
        <f t="shared" si="2"/>
        <v>685.07142857142856</v>
      </c>
      <c r="D21" s="48">
        <f>IF(B21&lt;C21,C21*PARAMETROS!F$5,B21*PARAMETROS!F$5)</f>
        <v>237.25356635</v>
      </c>
      <c r="E21" s="48">
        <f>IF(B21&lt;C21,C21*PARAMETROS!F$3,B21*PARAMETROS!F$3)</f>
        <v>237.25356635</v>
      </c>
      <c r="F21" s="61">
        <v>23</v>
      </c>
      <c r="G21" s="46">
        <f t="shared" si="0"/>
        <v>1620.9941303333335</v>
      </c>
      <c r="H21" s="49">
        <f>PRODUCT(G21,PARAMETROS!F$5)</f>
        <v>520.33911583700001</v>
      </c>
      <c r="I21" s="49">
        <f>PRODUCT(G21,PARAMETROS!F$3)</f>
        <v>520.33911583700001</v>
      </c>
      <c r="M21" s="45"/>
    </row>
    <row r="22" spans="1:13" x14ac:dyDescent="0.2">
      <c r="A22" s="61">
        <v>22</v>
      </c>
      <c r="B22" s="46">
        <f t="shared" si="1"/>
        <v>706.97256666666658</v>
      </c>
      <c r="C22" s="47">
        <f t="shared" si="2"/>
        <v>655.28571428571422</v>
      </c>
      <c r="D22" s="48">
        <f>IF(B22&lt;C22,C22*PARAMETROS!F$5,B22*PARAMETROS!F$5)</f>
        <v>226.93819389999999</v>
      </c>
      <c r="E22" s="48">
        <f>IF(B22&lt;C22,C22*PARAMETROS!F$3,B22*PARAMETROS!F$3)</f>
        <v>226.93819389999999</v>
      </c>
      <c r="F22" s="61">
        <v>22</v>
      </c>
      <c r="G22" s="46">
        <f t="shared" si="0"/>
        <v>1550.5161246666669</v>
      </c>
      <c r="H22" s="49">
        <f>PRODUCT(G22,PARAMETROS!F$5)</f>
        <v>497.71567601800007</v>
      </c>
      <c r="I22" s="49">
        <f>PRODUCT(G22,PARAMETROS!F$3)</f>
        <v>497.71567601800007</v>
      </c>
      <c r="M22" s="45"/>
    </row>
    <row r="23" spans="1:13" x14ac:dyDescent="0.2">
      <c r="A23" s="61">
        <v>21</v>
      </c>
      <c r="B23" s="46">
        <f t="shared" si="1"/>
        <v>674.83744999999999</v>
      </c>
      <c r="C23" s="47">
        <f t="shared" si="2"/>
        <v>625.5</v>
      </c>
      <c r="D23" s="48">
        <f>IF(B23&lt;C23,C23*PARAMETROS!F$5,B23*PARAMETROS!F$5)</f>
        <v>216.62282145</v>
      </c>
      <c r="E23" s="48">
        <f>IF(B23&lt;C23,C23*PARAMETROS!F$3,B23*PARAMETROS!F$3)</f>
        <v>216.62282145</v>
      </c>
      <c r="F23" s="61">
        <v>21</v>
      </c>
      <c r="G23" s="46">
        <f t="shared" si="0"/>
        <v>1480.0381190000003</v>
      </c>
      <c r="H23" s="49">
        <f>PRODUCT(G23,PARAMETROS!F$5)</f>
        <v>475.09223619900013</v>
      </c>
      <c r="I23" s="49">
        <f>PRODUCT(G23,PARAMETROS!F$3)</f>
        <v>475.09223619900013</v>
      </c>
      <c r="M23" s="45"/>
    </row>
    <row r="24" spans="1:13" x14ac:dyDescent="0.2">
      <c r="A24" s="61">
        <v>20</v>
      </c>
      <c r="B24" s="46">
        <f t="shared" si="1"/>
        <v>642.70233333333329</v>
      </c>
      <c r="C24" s="47">
        <f t="shared" si="2"/>
        <v>595.71428571428578</v>
      </c>
      <c r="D24" s="48">
        <f>IF(B24&lt;C24,C24*PARAMETROS!F$5,B24*PARAMETROS!F$5)</f>
        <v>206.30744899999999</v>
      </c>
      <c r="E24" s="48">
        <f>IF(B24&lt;C24,C24*PARAMETROS!F$3,B24*PARAMETROS!F$3)</f>
        <v>206.30744899999999</v>
      </c>
      <c r="F24" s="61">
        <v>20</v>
      </c>
      <c r="G24" s="46">
        <f t="shared" si="0"/>
        <v>1409.5601133333334</v>
      </c>
      <c r="H24" s="49">
        <f>PRODUCT(G24,PARAMETROS!F$5)</f>
        <v>452.46879638000007</v>
      </c>
      <c r="I24" s="49">
        <f>PRODUCT(G24,PARAMETROS!F$3)</f>
        <v>452.46879638000007</v>
      </c>
      <c r="M24" s="45"/>
    </row>
    <row r="25" spans="1:13" x14ac:dyDescent="0.2">
      <c r="A25" s="61">
        <v>19</v>
      </c>
      <c r="B25" s="46">
        <f t="shared" si="1"/>
        <v>610.56721666666658</v>
      </c>
      <c r="C25" s="47">
        <f t="shared" si="2"/>
        <v>565.92857142857144</v>
      </c>
      <c r="D25" s="48">
        <f>IF(B25&lt;C25,C25*PARAMETROS!F$5,B25*PARAMETROS!F$5)</f>
        <v>195.99207654999998</v>
      </c>
      <c r="E25" s="48">
        <f>IF(B25&lt;C25,C25*PARAMETROS!F$3,B25*PARAMETROS!F$3)</f>
        <v>195.99207654999998</v>
      </c>
      <c r="F25" s="61">
        <v>19</v>
      </c>
      <c r="G25" s="46">
        <f t="shared" si="0"/>
        <v>1339.0821076666666</v>
      </c>
      <c r="H25" s="49">
        <f>PRODUCT(G25,PARAMETROS!F$5)</f>
        <v>429.84535656100002</v>
      </c>
      <c r="I25" s="49">
        <f>PRODUCT(G25,PARAMETROS!F$3)</f>
        <v>429.84535656100002</v>
      </c>
      <c r="M25" s="45"/>
    </row>
    <row r="26" spans="1:13" x14ac:dyDescent="0.2">
      <c r="A26" s="61">
        <v>18</v>
      </c>
      <c r="B26" s="46">
        <f t="shared" si="1"/>
        <v>578.43209999999999</v>
      </c>
      <c r="C26" s="47">
        <f t="shared" si="2"/>
        <v>536.14285714285722</v>
      </c>
      <c r="D26" s="48">
        <f>IF(B26&lt;C26,C26*PARAMETROS!F$5,B26*PARAMETROS!F$5)</f>
        <v>185.67670409999999</v>
      </c>
      <c r="E26" s="48">
        <f>IF(B26&lt;C26,C26*PARAMETROS!F$3,B26*PARAMETROS!F$3)</f>
        <v>185.67670409999999</v>
      </c>
      <c r="F26" s="61">
        <v>18</v>
      </c>
      <c r="G26" s="46">
        <f t="shared" si="0"/>
        <v>1268.604102</v>
      </c>
      <c r="H26" s="49">
        <f>PRODUCT(G26,PARAMETROS!F$5)</f>
        <v>407.22191674200002</v>
      </c>
      <c r="I26" s="49">
        <f>PRODUCT(G26,PARAMETROS!F$3)</f>
        <v>407.22191674200002</v>
      </c>
      <c r="M26" s="45"/>
    </row>
    <row r="27" spans="1:13" x14ac:dyDescent="0.2">
      <c r="A27" s="61">
        <v>17</v>
      </c>
      <c r="B27" s="46">
        <f t="shared" si="1"/>
        <v>546.29698333333329</v>
      </c>
      <c r="C27" s="47">
        <f t="shared" si="2"/>
        <v>506.35714285714278</v>
      </c>
      <c r="D27" s="48">
        <f>IF(B27&lt;C27,C27*PARAMETROS!F$5,B27*PARAMETROS!F$5)</f>
        <v>175.36133164999998</v>
      </c>
      <c r="E27" s="48">
        <f>IF(B27&lt;C27,C27*PARAMETROS!F$3,B27*PARAMETROS!F$3)</f>
        <v>175.36133164999998</v>
      </c>
      <c r="F27" s="61">
        <v>17</v>
      </c>
      <c r="G27" s="46">
        <f t="shared" si="0"/>
        <v>1198.1260963333334</v>
      </c>
      <c r="H27" s="49">
        <f>PRODUCT(G27,PARAMETROS!F$5)</f>
        <v>384.59847692300002</v>
      </c>
      <c r="I27" s="49">
        <f>PRODUCT(G27,PARAMETROS!F$3)</f>
        <v>384.59847692300002</v>
      </c>
      <c r="M27" s="45"/>
    </row>
    <row r="28" spans="1:13" x14ac:dyDescent="0.2">
      <c r="A28" s="61">
        <v>16</v>
      </c>
      <c r="B28" s="46">
        <f t="shared" si="1"/>
        <v>514.16186666666658</v>
      </c>
      <c r="C28" s="47">
        <f t="shared" si="2"/>
        <v>476.57142857142856</v>
      </c>
      <c r="D28" s="48">
        <f>IF(B28&lt;C28,C28*PARAMETROS!F$5,B28*PARAMETROS!F$5)</f>
        <v>165.04595919999997</v>
      </c>
      <c r="E28" s="48">
        <f>IF(B28&lt;C28,C28*PARAMETROS!F$3,B28*PARAMETROS!F$3)</f>
        <v>165.04595919999997</v>
      </c>
      <c r="F28" s="61">
        <v>16</v>
      </c>
      <c r="G28" s="46">
        <f t="shared" si="0"/>
        <v>1127.6480906666668</v>
      </c>
      <c r="H28" s="49">
        <f>PRODUCT(G28,PARAMETROS!F$5)</f>
        <v>361.97503710400008</v>
      </c>
      <c r="I28" s="49">
        <f>PRODUCT(G28,PARAMETROS!F$3)</f>
        <v>361.97503710400008</v>
      </c>
      <c r="M28" s="45"/>
    </row>
    <row r="29" spans="1:13" x14ac:dyDescent="0.2">
      <c r="A29" s="61">
        <v>15</v>
      </c>
      <c r="B29" s="46">
        <f t="shared" si="1"/>
        <v>482.02674999999999</v>
      </c>
      <c r="C29" s="47">
        <f t="shared" si="2"/>
        <v>446.78571428571422</v>
      </c>
      <c r="D29" s="48">
        <f>IF(B29&lt;C29,C29*PARAMETROS!F$5,B29*PARAMETROS!F$5)</f>
        <v>154.73058675000001</v>
      </c>
      <c r="E29" s="48">
        <f>IF(B29&lt;C29,C29*PARAMETROS!F$3,B29*PARAMETROS!F$3)</f>
        <v>154.73058675000001</v>
      </c>
      <c r="F29" s="61">
        <v>15</v>
      </c>
      <c r="G29" s="46">
        <f t="shared" si="0"/>
        <v>1057.1700850000002</v>
      </c>
      <c r="H29" s="49">
        <f>PRODUCT(G29,PARAMETROS!F$5)</f>
        <v>339.35159728500008</v>
      </c>
      <c r="I29" s="49">
        <f>PRODUCT(G29,PARAMETROS!F$3)</f>
        <v>339.35159728500008</v>
      </c>
      <c r="M29" s="45"/>
    </row>
    <row r="30" spans="1:13" x14ac:dyDescent="0.2">
      <c r="A30" s="61">
        <v>14</v>
      </c>
      <c r="B30" s="46">
        <f t="shared" si="1"/>
        <v>449.89163333333329</v>
      </c>
      <c r="C30" s="47">
        <f t="shared" si="2"/>
        <v>417</v>
      </c>
      <c r="D30" s="48">
        <f>IF(B30&lt;C30,C30*PARAMETROS!F$5,B30*PARAMETROS!F$5)</f>
        <v>144.4152143</v>
      </c>
      <c r="E30" s="48">
        <f>IF(B30&lt;C30,C30*PARAMETROS!F$3,B30*PARAMETROS!F$3)</f>
        <v>144.4152143</v>
      </c>
      <c r="F30" s="61">
        <v>14</v>
      </c>
      <c r="G30" s="46">
        <f t="shared" si="0"/>
        <v>986.69207933333348</v>
      </c>
      <c r="H30" s="49">
        <f>PRODUCT(G30,PARAMETROS!F$5)</f>
        <v>316.72815746600003</v>
      </c>
      <c r="I30" s="49">
        <f>PRODUCT(G30,PARAMETROS!F$3)</f>
        <v>316.72815746600003</v>
      </c>
      <c r="M30" s="45"/>
    </row>
    <row r="31" spans="1:13" x14ac:dyDescent="0.2">
      <c r="A31" s="61">
        <v>13</v>
      </c>
      <c r="B31" s="46">
        <f t="shared" si="1"/>
        <v>417.75651666666664</v>
      </c>
      <c r="C31" s="47">
        <f t="shared" si="2"/>
        <v>387.21428571428572</v>
      </c>
      <c r="D31" s="48">
        <f>IF(B31&lt;C31,C31*PARAMETROS!F$5,B31*PARAMETROS!F$5)</f>
        <v>134.09984184999999</v>
      </c>
      <c r="E31" s="48">
        <f>IF(B31&lt;C31,C31*PARAMETROS!F$3,B31*PARAMETROS!F$3)</f>
        <v>134.09984184999999</v>
      </c>
      <c r="F31" s="61">
        <v>13</v>
      </c>
      <c r="G31" s="46">
        <f t="shared" si="0"/>
        <v>916.21407366666676</v>
      </c>
      <c r="H31" s="49">
        <f>PRODUCT(G31,PARAMETROS!F$5)</f>
        <v>294.10471764700003</v>
      </c>
      <c r="I31" s="49">
        <f>PRODUCT(G31,PARAMETROS!F$3)</f>
        <v>294.10471764700003</v>
      </c>
      <c r="M31" s="45"/>
    </row>
    <row r="32" spans="1:13" x14ac:dyDescent="0.2">
      <c r="A32" s="61">
        <v>12</v>
      </c>
      <c r="B32" s="46">
        <f t="shared" si="1"/>
        <v>385.62139999999999</v>
      </c>
      <c r="C32" s="47">
        <f t="shared" si="2"/>
        <v>357.42857142857139</v>
      </c>
      <c r="D32" s="48">
        <f>IF(B32&lt;C32,C32*PARAMETROS!F$5,B32*PARAMETROS!F$5)</f>
        <v>123.78446940000001</v>
      </c>
      <c r="E32" s="48">
        <f>IF(B32&lt;C32,C32*PARAMETROS!F$3,B32*PARAMETROS!F$3)</f>
        <v>123.78446940000001</v>
      </c>
      <c r="F32" s="61">
        <v>12</v>
      </c>
      <c r="G32" s="46">
        <f t="shared" si="0"/>
        <v>845.73606800000016</v>
      </c>
      <c r="H32" s="49">
        <f>PRODUCT(G32,PARAMETROS!F$5)</f>
        <v>271.48127782800003</v>
      </c>
      <c r="I32" s="49">
        <f>PRODUCT(G32,PARAMETROS!F$3)</f>
        <v>271.48127782800003</v>
      </c>
      <c r="M32" s="45"/>
    </row>
    <row r="33" spans="1:13" x14ac:dyDescent="0.2">
      <c r="A33" s="61">
        <v>11</v>
      </c>
      <c r="B33" s="46">
        <f t="shared" si="1"/>
        <v>353.48628333333329</v>
      </c>
      <c r="C33" s="47">
        <f t="shared" si="2"/>
        <v>327.64285714285711</v>
      </c>
      <c r="D33" s="48">
        <f>IF(B33&lt;C33,C33*PARAMETROS!F$5,B33*PARAMETROS!F$5)</f>
        <v>113.46909694999999</v>
      </c>
      <c r="E33" s="48">
        <f>IF(B33&lt;C33,C33*PARAMETROS!F$3,B33*PARAMETROS!F$3)</f>
        <v>113.46909694999999</v>
      </c>
      <c r="F33" s="61">
        <v>11</v>
      </c>
      <c r="G33" s="46">
        <f t="shared" si="0"/>
        <v>775.25806233333344</v>
      </c>
      <c r="H33" s="49">
        <f>PRODUCT(G33,PARAMETROS!F$5)</f>
        <v>248.85783800900003</v>
      </c>
      <c r="I33" s="49">
        <f>PRODUCT(G33,PARAMETROS!F$3)</f>
        <v>248.85783800900003</v>
      </c>
      <c r="M33" s="45"/>
    </row>
    <row r="34" spans="1:13" x14ac:dyDescent="0.2">
      <c r="A34" s="61">
        <v>10</v>
      </c>
      <c r="B34" s="46">
        <f t="shared" si="1"/>
        <v>321.35116666666664</v>
      </c>
      <c r="C34" s="47">
        <f t="shared" si="2"/>
        <v>297.85714285714289</v>
      </c>
      <c r="D34" s="48">
        <f>IF(B34&lt;C34,C34*PARAMETROS!F$5,B34*PARAMETROS!F$5)</f>
        <v>103.1537245</v>
      </c>
      <c r="E34" s="48">
        <f>IF(B34&lt;C34,C34*PARAMETROS!F$3,B34*PARAMETROS!F$3)</f>
        <v>103.1537245</v>
      </c>
      <c r="F34" s="61">
        <v>10</v>
      </c>
      <c r="G34" s="46">
        <f t="shared" si="0"/>
        <v>704.78005666666672</v>
      </c>
      <c r="H34" s="49">
        <f>PRODUCT(G34,PARAMETROS!F$5)</f>
        <v>226.23439819000004</v>
      </c>
      <c r="I34" s="49">
        <f>PRODUCT(G34,PARAMETROS!F$3)</f>
        <v>226.23439819000004</v>
      </c>
      <c r="M34" s="45"/>
    </row>
    <row r="35" spans="1:13" x14ac:dyDescent="0.2">
      <c r="A35" s="61">
        <v>9</v>
      </c>
      <c r="B35" s="46">
        <f t="shared" si="1"/>
        <v>289.21605</v>
      </c>
      <c r="C35" s="47">
        <f t="shared" si="2"/>
        <v>268.07142857142861</v>
      </c>
      <c r="D35" s="48">
        <f>IF(B35&lt;C35,C35*PARAMETROS!F$5,B35*PARAMETROS!F$5)</f>
        <v>92.838352049999997</v>
      </c>
      <c r="E35" s="48">
        <f>IF(B35&lt;C35,C35*PARAMETROS!F$3,B35*PARAMETROS!F$3)</f>
        <v>92.838352049999997</v>
      </c>
      <c r="F35" s="61">
        <v>9</v>
      </c>
      <c r="G35" s="46">
        <f t="shared" si="0"/>
        <v>634.30205100000001</v>
      </c>
      <c r="H35" s="49">
        <f>PRODUCT(G35,PARAMETROS!F$5)</f>
        <v>203.61095837100001</v>
      </c>
      <c r="I35" s="49">
        <f>PRODUCT(G35,PARAMETROS!F$3)</f>
        <v>203.61095837100001</v>
      </c>
      <c r="M35" s="45"/>
    </row>
    <row r="36" spans="1:13" x14ac:dyDescent="0.2">
      <c r="A36" s="61">
        <v>8</v>
      </c>
      <c r="B36" s="46">
        <f t="shared" si="1"/>
        <v>257.08093333333329</v>
      </c>
      <c r="C36" s="47">
        <f t="shared" si="2"/>
        <v>238.28571428571428</v>
      </c>
      <c r="D36" s="48">
        <f>IF(B36&lt;C36,C36*PARAMETROS!F$5,B36*PARAMETROS!F$5)</f>
        <v>82.522979599999985</v>
      </c>
      <c r="E36" s="48">
        <f>IF(B36&lt;C36,C36*PARAMETROS!F$3,B36*PARAMETROS!F$3)</f>
        <v>82.522979599999985</v>
      </c>
      <c r="F36" s="61">
        <v>8</v>
      </c>
      <c r="G36" s="46">
        <f t="shared" si="0"/>
        <v>563.8240453333334</v>
      </c>
      <c r="H36" s="49">
        <f>PRODUCT(G36,PARAMETROS!F$5)</f>
        <v>180.98751855200004</v>
      </c>
      <c r="I36" s="49">
        <f>PRODUCT(G36,PARAMETROS!F$3)</f>
        <v>180.98751855200004</v>
      </c>
      <c r="M36" s="45"/>
    </row>
    <row r="37" spans="1:13" x14ac:dyDescent="0.2">
      <c r="A37" s="61">
        <v>7</v>
      </c>
      <c r="B37" s="46">
        <f t="shared" si="1"/>
        <v>224.94581666666664</v>
      </c>
      <c r="C37" s="47">
        <f t="shared" si="2"/>
        <v>208.5</v>
      </c>
      <c r="D37" s="48">
        <f>IF(B37&lt;C37,C37*PARAMETROS!F$5,B37*PARAMETROS!F$5)</f>
        <v>72.207607150000001</v>
      </c>
      <c r="E37" s="48">
        <f>IF(B37&lt;C37,C37*PARAMETROS!F$3,B37*PARAMETROS!F$3)</f>
        <v>72.207607150000001</v>
      </c>
      <c r="F37" s="61">
        <v>7</v>
      </c>
      <c r="G37" s="46">
        <f t="shared" si="0"/>
        <v>493.34603966666674</v>
      </c>
      <c r="H37" s="49">
        <f>PRODUCT(G37,PARAMETROS!F$5)</f>
        <v>158.36407873300001</v>
      </c>
      <c r="I37" s="49">
        <f>PRODUCT(G37,PARAMETROS!F$3)</f>
        <v>158.36407873300001</v>
      </c>
      <c r="M37" s="45"/>
    </row>
    <row r="38" spans="1:13" x14ac:dyDescent="0.2">
      <c r="A38" s="61">
        <v>6</v>
      </c>
      <c r="B38" s="46">
        <f t="shared" si="1"/>
        <v>192.8107</v>
      </c>
      <c r="C38" s="47">
        <f t="shared" si="2"/>
        <v>178.71428571428569</v>
      </c>
      <c r="D38" s="48">
        <f>IF(B38&lt;C38,C38*PARAMETROS!F$5,B38*PARAMETROS!F$5)</f>
        <v>61.892234700000003</v>
      </c>
      <c r="E38" s="48">
        <f>IF(B38&lt;C38,C38*PARAMETROS!F$3,B38*PARAMETROS!F$3)</f>
        <v>61.892234700000003</v>
      </c>
      <c r="F38" s="61">
        <v>6</v>
      </c>
      <c r="G38" s="46">
        <f t="shared" si="0"/>
        <v>422.86803400000008</v>
      </c>
      <c r="H38" s="49">
        <f>PRODUCT(G38,PARAMETROS!F$5)</f>
        <v>135.74063891400002</v>
      </c>
      <c r="I38" s="49">
        <f>PRODUCT(G38,PARAMETROS!F$3)</f>
        <v>135.74063891400002</v>
      </c>
      <c r="M38" s="45"/>
    </row>
    <row r="39" spans="1:13" x14ac:dyDescent="0.2">
      <c r="A39" s="61">
        <v>5</v>
      </c>
      <c r="B39" s="46">
        <f t="shared" si="1"/>
        <v>160.67558333333332</v>
      </c>
      <c r="C39" s="47">
        <f t="shared" si="2"/>
        <v>148.92857142857144</v>
      </c>
      <c r="D39" s="48">
        <f>IF(B39&lt;C39,C39*PARAMETROS!F$5,B39*PARAMETROS!F$5)</f>
        <v>51.576862249999998</v>
      </c>
      <c r="E39" s="48">
        <f>IF(B39&lt;C39,C39*PARAMETROS!F$3,B39*PARAMETROS!F$3)</f>
        <v>51.576862249999998</v>
      </c>
      <c r="F39" s="61">
        <v>5</v>
      </c>
      <c r="G39" s="46">
        <f t="shared" si="0"/>
        <v>352.39002833333336</v>
      </c>
      <c r="H39" s="49">
        <f>PRODUCT(G39,PARAMETROS!F$5)</f>
        <v>113.11719909500002</v>
      </c>
      <c r="I39" s="49">
        <f>PRODUCT(G39,PARAMETROS!F$3)</f>
        <v>113.11719909500002</v>
      </c>
      <c r="M39" s="45"/>
    </row>
    <row r="40" spans="1:13" x14ac:dyDescent="0.2">
      <c r="A40" s="61">
        <v>4</v>
      </c>
      <c r="B40" s="46">
        <f t="shared" si="1"/>
        <v>128.54046666666665</v>
      </c>
      <c r="C40" s="47">
        <f t="shared" si="2"/>
        <v>119.14285714285714</v>
      </c>
      <c r="D40" s="48">
        <f>IF(B40&lt;C40,C40*PARAMETROS!F$5,B40*PARAMETROS!F$5)</f>
        <v>41.261489799999993</v>
      </c>
      <c r="E40" s="48">
        <f>IF(B40&lt;C40,C40*PARAMETROS!F$3,B40*PARAMETROS!F$3)</f>
        <v>41.261489799999993</v>
      </c>
      <c r="F40" s="61">
        <v>4</v>
      </c>
      <c r="G40" s="46">
        <f t="shared" si="0"/>
        <v>281.9120226666667</v>
      </c>
      <c r="H40" s="49">
        <f>PRODUCT(G40,PARAMETROS!F$5)</f>
        <v>90.49375927600002</v>
      </c>
      <c r="I40" s="49">
        <f>PRODUCT(G40,PARAMETROS!F$3)</f>
        <v>90.49375927600002</v>
      </c>
      <c r="M40" s="45"/>
    </row>
    <row r="41" spans="1:13" x14ac:dyDescent="0.2">
      <c r="A41" s="61">
        <v>3</v>
      </c>
      <c r="B41" s="46">
        <f t="shared" si="1"/>
        <v>96.405349999999999</v>
      </c>
      <c r="C41" s="47">
        <f t="shared" si="2"/>
        <v>89.357142857142847</v>
      </c>
      <c r="D41" s="48">
        <f>IF(B41&lt;C41,C41*PARAMETROS!F$5,B41*PARAMETROS!F$5)</f>
        <v>30.946117350000002</v>
      </c>
      <c r="E41" s="48">
        <f>IF(B41&lt;C41,C41*PARAMETROS!F$3,B41*PARAMETROS!F$3)</f>
        <v>30.946117350000002</v>
      </c>
      <c r="F41" s="61">
        <v>3</v>
      </c>
      <c r="G41" s="46">
        <f t="shared" si="0"/>
        <v>211.43401700000004</v>
      </c>
      <c r="H41" s="49">
        <f>PRODUCT(G41,PARAMETROS!F$5)</f>
        <v>67.870319457000008</v>
      </c>
      <c r="I41" s="49">
        <f>PRODUCT(G41,PARAMETROS!F$3)</f>
        <v>67.870319457000008</v>
      </c>
      <c r="M41" s="45"/>
    </row>
    <row r="42" spans="1:13" x14ac:dyDescent="0.2">
      <c r="A42" s="61">
        <v>2</v>
      </c>
      <c r="B42" s="46">
        <f t="shared" si="1"/>
        <v>64.270233333333323</v>
      </c>
      <c r="C42" s="47">
        <f t="shared" si="2"/>
        <v>59.571428571428569</v>
      </c>
      <c r="D42" s="48">
        <f>IF(B42&lt;C42,C42*PARAMETROS!F$5,B42*PARAMETROS!F$5)</f>
        <v>20.630744899999996</v>
      </c>
      <c r="E42" s="48">
        <f>IF(B42&lt;C42,C42*PARAMETROS!F$3,B42*PARAMETROS!F$3)</f>
        <v>20.630744899999996</v>
      </c>
      <c r="F42" s="61">
        <v>2</v>
      </c>
      <c r="G42" s="46">
        <f t="shared" si="0"/>
        <v>140.95601133333335</v>
      </c>
      <c r="H42" s="49">
        <f>PRODUCT(G42,PARAMETROS!F$5)</f>
        <v>45.24687963800001</v>
      </c>
      <c r="I42" s="49">
        <f>PRODUCT(G42,PARAMETROS!F$3)</f>
        <v>45.24687963800001</v>
      </c>
      <c r="M42" s="45"/>
    </row>
    <row r="43" spans="1:13" ht="15" thickBot="1" x14ac:dyDescent="0.25">
      <c r="A43" s="63">
        <v>1</v>
      </c>
      <c r="B43" s="64">
        <f t="shared" si="1"/>
        <v>32.135116666666661</v>
      </c>
      <c r="C43" s="47">
        <f t="shared" si="2"/>
        <v>29.785714285714285</v>
      </c>
      <c r="D43" s="51">
        <f>IF(B43&lt;C43,C43*PARAMETROS!F$5,B43*PARAMETROS!F$5)</f>
        <v>10.315372449999998</v>
      </c>
      <c r="E43" s="52">
        <f>IF(B43&lt;C43,C43*PARAMETROS!F$3,B43*PARAMETROS!F$3)</f>
        <v>10.315372449999998</v>
      </c>
      <c r="F43" s="61">
        <v>1</v>
      </c>
      <c r="G43" s="50">
        <f t="shared" si="0"/>
        <v>70.478005666666675</v>
      </c>
      <c r="H43" s="52">
        <f>PRODUCT(G43,PARAMETROS!F$5)</f>
        <v>22.623439819000005</v>
      </c>
      <c r="I43" s="52">
        <f>PRODUCT(G43,PARAMETROS!F$3)</f>
        <v>22.623439819000005</v>
      </c>
      <c r="M43" s="45"/>
    </row>
    <row r="46" spans="1:13" ht="57.75" hidden="1" thickBot="1" x14ac:dyDescent="0.25">
      <c r="B46" s="55" t="s">
        <v>52</v>
      </c>
      <c r="C46" s="56">
        <v>6.95</v>
      </c>
      <c r="F46" s="65"/>
    </row>
  </sheetData>
  <sheetProtection algorithmName="SHA-512" hashValue="kcfOBUQZPQLrJ0GYQnG2EfcesGosRPOArEv6LzB4MPEyUF5XniruJl8bQOsl8rZMZ2EX71C6yNfla5/vBdsRsw==" saltValue="9e440E6h6Q8YbhDZxFUERw==" spinCount="100000" sheet="1" objects="1" scenarios="1"/>
  <mergeCells count="4">
    <mergeCell ref="D2:E2"/>
    <mergeCell ref="H2:I2"/>
    <mergeCell ref="G1:I1"/>
    <mergeCell ref="B1:D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28" workbookViewId="0">
      <selection activeCell="C2" sqref="C1:C1048576"/>
    </sheetView>
  </sheetViews>
  <sheetFormatPr baseColWidth="10" defaultColWidth="11.5703125" defaultRowHeight="14.25" x14ac:dyDescent="0.2"/>
  <cols>
    <col min="1" max="1" width="17.7109375" style="44" customWidth="1"/>
    <col min="2" max="2" width="16.5703125" style="44" bestFit="1" customWidth="1"/>
    <col min="3" max="3" width="16.7109375" style="53" hidden="1" customWidth="1"/>
    <col min="4" max="4" width="15.140625" style="45" bestFit="1" customWidth="1"/>
    <col min="5" max="5" width="17.140625" style="45" bestFit="1" customWidth="1"/>
    <col min="6" max="6" width="17" style="45" customWidth="1"/>
    <col min="7" max="7" width="16.5703125" style="45" bestFit="1" customWidth="1"/>
    <col min="8" max="8" width="15.5703125" style="45" bestFit="1" customWidth="1"/>
    <col min="9" max="9" width="17.7109375" style="45" bestFit="1" customWidth="1"/>
    <col min="10" max="10" width="11.5703125" style="45"/>
    <col min="11" max="11" width="28.7109375" style="45" bestFit="1" customWidth="1"/>
    <col min="12" max="12" width="8.28515625" style="45" bestFit="1" customWidth="1"/>
    <col min="13" max="13" width="37.28515625" style="54" bestFit="1" customWidth="1"/>
    <col min="14" max="16384" width="11.5703125" style="45"/>
  </cols>
  <sheetData>
    <row r="1" spans="1:14" ht="23.45" customHeight="1" thickBot="1" x14ac:dyDescent="0.35">
      <c r="B1" s="85" t="s">
        <v>32</v>
      </c>
      <c r="C1" s="86"/>
      <c r="D1" s="87"/>
      <c r="E1" s="88"/>
      <c r="G1" s="85" t="s">
        <v>33</v>
      </c>
      <c r="H1" s="86"/>
      <c r="I1" s="87"/>
      <c r="M1" s="45"/>
    </row>
    <row r="2" spans="1:14" ht="41.45" customHeight="1" thickBot="1" x14ac:dyDescent="0.25">
      <c r="B2" s="68" t="s">
        <v>4</v>
      </c>
      <c r="C2" s="57"/>
      <c r="D2" s="83" t="s">
        <v>50</v>
      </c>
      <c r="E2" s="84"/>
      <c r="F2" s="44"/>
      <c r="G2" s="68" t="s">
        <v>4</v>
      </c>
      <c r="H2" s="83" t="s">
        <v>50</v>
      </c>
      <c r="I2" s="84"/>
      <c r="M2" s="45"/>
    </row>
    <row r="3" spans="1:14" s="58" customFormat="1" ht="43.5" thickBot="1" x14ac:dyDescent="0.25">
      <c r="A3" s="62" t="s">
        <v>0</v>
      </c>
      <c r="B3" s="59" t="s">
        <v>5</v>
      </c>
      <c r="C3" s="67" t="s">
        <v>55</v>
      </c>
      <c r="D3" s="60" t="s">
        <v>48</v>
      </c>
      <c r="E3" s="60" t="s">
        <v>49</v>
      </c>
      <c r="F3" s="62" t="s">
        <v>0</v>
      </c>
      <c r="G3" s="66" t="s">
        <v>5</v>
      </c>
      <c r="H3" s="60" t="s">
        <v>48</v>
      </c>
      <c r="I3" s="60" t="s">
        <v>49</v>
      </c>
      <c r="K3" s="78" t="s">
        <v>59</v>
      </c>
      <c r="L3" s="78"/>
      <c r="M3" s="45"/>
      <c r="N3" s="45"/>
    </row>
    <row r="4" spans="1:14" x14ac:dyDescent="0.2">
      <c r="A4" s="61">
        <v>40</v>
      </c>
      <c r="B4" s="46">
        <f>PARAMETROS!B4</f>
        <v>1129.7753333333335</v>
      </c>
      <c r="C4" s="47"/>
      <c r="D4" s="48">
        <f>IF(B4&lt;=PARAMETROS!F$9,PARAMETROS!F$9*PARAMETROS!F$4,B4*PARAMETROS!F$4)</f>
        <v>362.65788200000009</v>
      </c>
      <c r="E4" s="48">
        <f>IF(B4&lt;=PARAMETROS!F$9,PARAMETROS!F$9*PARAMETROS!F$2,B4*PARAMETROS!F$2)</f>
        <v>362.65788200000009</v>
      </c>
      <c r="F4" s="61">
        <v>40</v>
      </c>
      <c r="G4" s="46">
        <f>PARAMETROS!C4</f>
        <v>2255.2961813333336</v>
      </c>
      <c r="H4" s="49">
        <f>PRODUCT(G4,PARAMETROS!F$4)</f>
        <v>723.95007420800016</v>
      </c>
      <c r="I4" s="49">
        <f>PRODUCT(G4,PARAMETROS!F$2)</f>
        <v>723.95007420800016</v>
      </c>
      <c r="K4" s="79" t="s">
        <v>60</v>
      </c>
      <c r="L4" s="80">
        <v>0.32100000000000001</v>
      </c>
      <c r="M4" s="45"/>
    </row>
    <row r="5" spans="1:14" x14ac:dyDescent="0.2">
      <c r="A5" s="61">
        <v>39</v>
      </c>
      <c r="B5" s="46">
        <f>PRODUCT(B$4,A5)/A$4</f>
        <v>1101.5309500000001</v>
      </c>
      <c r="C5" s="47">
        <f>(A5/7*30)*$C$46</f>
        <v>962.74285714285713</v>
      </c>
      <c r="D5" s="48">
        <f>IF(B5&lt;C5,C5*PARAMETROS!F$5,B5*PARAMETROS!F$5)</f>
        <v>353.59143495000001</v>
      </c>
      <c r="E5" s="48">
        <f>IF(B5&lt;C5,C5*PARAMETROS!F$3,B5*PARAMETROS!F$3)</f>
        <v>353.59143495000001</v>
      </c>
      <c r="F5" s="61">
        <v>39</v>
      </c>
      <c r="G5" s="46">
        <f>PRODUCT(G$4,F5)/F$4</f>
        <v>2198.9137768000005</v>
      </c>
      <c r="H5" s="49">
        <f>PRODUCT(G5,PARAMETROS!F$5)</f>
        <v>705.85132235280014</v>
      </c>
      <c r="I5" s="49">
        <f>PRODUCT(G5,PARAMETROS!F$3)</f>
        <v>705.85132235280014</v>
      </c>
      <c r="K5" s="79" t="s">
        <v>61</v>
      </c>
      <c r="L5" s="80">
        <v>0.32100000000000001</v>
      </c>
      <c r="M5" s="45"/>
    </row>
    <row r="6" spans="1:14" x14ac:dyDescent="0.2">
      <c r="A6" s="61">
        <v>38</v>
      </c>
      <c r="B6" s="46">
        <f t="shared" ref="B6:B43" si="0">PRODUCT(B$4,A6)/A$4</f>
        <v>1073.2865666666669</v>
      </c>
      <c r="C6" s="47">
        <f t="shared" ref="C6:C43" si="1">(A6/7*30)*$C$46</f>
        <v>938.05714285714282</v>
      </c>
      <c r="D6" s="48">
        <f>IF(B6&lt;C6,C6*PARAMETROS!F$5,B6*PARAMETROS!F$5)</f>
        <v>344.5249879000001</v>
      </c>
      <c r="E6" s="48">
        <f>IF(B6&lt;C6,C6*PARAMETROS!F$3,B6*PARAMETROS!F$3)</f>
        <v>344.5249879000001</v>
      </c>
      <c r="F6" s="61">
        <v>38</v>
      </c>
      <c r="G6" s="46">
        <f t="shared" ref="G6:G43" si="2">PRODUCT(G$4,F6)/F$4</f>
        <v>2142.5313722666669</v>
      </c>
      <c r="H6" s="49">
        <f>PRODUCT(G6,PARAMETROS!F$5)</f>
        <v>687.75257049760012</v>
      </c>
      <c r="I6" s="49">
        <f>PRODUCT(G6,PARAMETROS!F$3)</f>
        <v>687.75257049760012</v>
      </c>
      <c r="K6" s="79" t="s">
        <v>62</v>
      </c>
      <c r="L6" s="80">
        <v>0.32100000000000001</v>
      </c>
      <c r="M6" s="45"/>
    </row>
    <row r="7" spans="1:14" x14ac:dyDescent="0.2">
      <c r="A7" s="61">
        <v>37</v>
      </c>
      <c r="B7" s="46">
        <f t="shared" si="0"/>
        <v>1045.0421833333335</v>
      </c>
      <c r="C7" s="47">
        <f t="shared" si="1"/>
        <v>913.3714285714284</v>
      </c>
      <c r="D7" s="48">
        <f>IF(B7&lt;C7,C7*PARAMETROS!F$5,B7*PARAMETROS!F$5)</f>
        <v>335.45854085000008</v>
      </c>
      <c r="E7" s="48">
        <f>IF(B7&lt;C7,C7*PARAMETROS!F$3,B7*PARAMETROS!F$3)</f>
        <v>335.45854085000008</v>
      </c>
      <c r="F7" s="61">
        <v>37</v>
      </c>
      <c r="G7" s="46">
        <f t="shared" si="2"/>
        <v>2086.1489677333334</v>
      </c>
      <c r="H7" s="49">
        <f>PRODUCT(G7,PARAMETROS!F$5)</f>
        <v>669.65381864239998</v>
      </c>
      <c r="I7" s="49">
        <f>PRODUCT(G7,PARAMETROS!F$3)</f>
        <v>669.65381864239998</v>
      </c>
      <c r="K7" s="79" t="s">
        <v>63</v>
      </c>
      <c r="L7" s="80">
        <v>0.32100000000000001</v>
      </c>
      <c r="M7" s="45"/>
    </row>
    <row r="8" spans="1:14" x14ac:dyDescent="0.2">
      <c r="A8" s="61">
        <v>36</v>
      </c>
      <c r="B8" s="46">
        <f t="shared" si="0"/>
        <v>1016.7978000000001</v>
      </c>
      <c r="C8" s="47">
        <f t="shared" si="1"/>
        <v>888.68571428571443</v>
      </c>
      <c r="D8" s="48">
        <f>IF(B8&lt;C8,C8*PARAMETROS!F$5,B8*PARAMETROS!F$5)</f>
        <v>326.3920938</v>
      </c>
      <c r="E8" s="48">
        <f>IF(B8&lt;C8,C8*PARAMETROS!F$3,B8*PARAMETROS!F$3)</f>
        <v>326.3920938</v>
      </c>
      <c r="F8" s="61">
        <v>36</v>
      </c>
      <c r="G8" s="46">
        <f t="shared" si="2"/>
        <v>2029.7665632000003</v>
      </c>
      <c r="H8" s="49">
        <f>PRODUCT(G8,PARAMETROS!F$5)</f>
        <v>651.55506678720008</v>
      </c>
      <c r="I8" s="49">
        <f>PRODUCT(G8,PARAMETROS!F$3)</f>
        <v>651.55506678720008</v>
      </c>
      <c r="M8" s="45"/>
    </row>
    <row r="9" spans="1:14" x14ac:dyDescent="0.2">
      <c r="A9" s="61">
        <v>35</v>
      </c>
      <c r="B9" s="46">
        <f t="shared" si="0"/>
        <v>988.55341666666686</v>
      </c>
      <c r="C9" s="47">
        <f t="shared" si="1"/>
        <v>864</v>
      </c>
      <c r="D9" s="48">
        <f>IF(B9&lt;C9,C9*PARAMETROS!F$5,B9*PARAMETROS!F$5)</f>
        <v>317.32564675000009</v>
      </c>
      <c r="E9" s="48">
        <f>IF(B9&lt;C9,C9*PARAMETROS!F$3,B9*PARAMETROS!F$3)</f>
        <v>317.32564675000009</v>
      </c>
      <c r="F9" s="61">
        <v>35</v>
      </c>
      <c r="G9" s="46">
        <f t="shared" si="2"/>
        <v>1973.384158666667</v>
      </c>
      <c r="H9" s="49">
        <f>PRODUCT(G9,PARAMETROS!F$5)</f>
        <v>633.45631493200005</v>
      </c>
      <c r="I9" s="49">
        <f>PRODUCT(G9,PARAMETROS!F$3)</f>
        <v>633.45631493200005</v>
      </c>
      <c r="M9" s="45"/>
    </row>
    <row r="10" spans="1:14" x14ac:dyDescent="0.2">
      <c r="A10" s="61">
        <v>34</v>
      </c>
      <c r="B10" s="46">
        <f t="shared" si="0"/>
        <v>960.30903333333356</v>
      </c>
      <c r="C10" s="47">
        <f t="shared" si="1"/>
        <v>839.31428571428557</v>
      </c>
      <c r="D10" s="48">
        <f>IF(B10&lt;C10,C10*PARAMETROS!F$5,B10*PARAMETROS!F$5)</f>
        <v>308.25919970000007</v>
      </c>
      <c r="E10" s="48">
        <f>IF(B10&lt;C10,C10*PARAMETROS!F$3,B10*PARAMETROS!F$3)</f>
        <v>308.25919970000007</v>
      </c>
      <c r="F10" s="61">
        <v>34</v>
      </c>
      <c r="G10" s="46">
        <f t="shared" si="2"/>
        <v>1917.0017541333334</v>
      </c>
      <c r="H10" s="49">
        <f>PRODUCT(G10,PARAMETROS!F$5)</f>
        <v>615.35756307680003</v>
      </c>
      <c r="I10" s="49">
        <f>PRODUCT(G10,PARAMETROS!F$3)</f>
        <v>615.35756307680003</v>
      </c>
      <c r="M10" s="45"/>
    </row>
    <row r="11" spans="1:14" x14ac:dyDescent="0.2">
      <c r="A11" s="61">
        <v>33</v>
      </c>
      <c r="B11" s="46">
        <f t="shared" si="0"/>
        <v>932.06465000000003</v>
      </c>
      <c r="C11" s="47">
        <f t="shared" si="1"/>
        <v>814.62857142857149</v>
      </c>
      <c r="D11" s="48">
        <f>IF(B11&lt;C11,C11*PARAMETROS!F$5,B11*PARAMETROS!F$5)</f>
        <v>299.19275264999999</v>
      </c>
      <c r="E11" s="48">
        <f>IF(B11&lt;C11,C11*PARAMETROS!F$3,B11*PARAMETROS!F$3)</f>
        <v>299.19275264999999</v>
      </c>
      <c r="F11" s="61">
        <v>33</v>
      </c>
      <c r="G11" s="46">
        <f t="shared" si="2"/>
        <v>1860.6193496000003</v>
      </c>
      <c r="H11" s="49">
        <f>PRODUCT(G11,PARAMETROS!F$5)</f>
        <v>597.25881122160013</v>
      </c>
      <c r="I11" s="49">
        <f>PRODUCT(G11,PARAMETROS!F$3)</f>
        <v>597.25881122160013</v>
      </c>
      <c r="M11" s="45"/>
    </row>
    <row r="12" spans="1:14" x14ac:dyDescent="0.2">
      <c r="A12" s="61">
        <v>32</v>
      </c>
      <c r="B12" s="46">
        <f t="shared" si="0"/>
        <v>903.82026666666684</v>
      </c>
      <c r="C12" s="47">
        <f t="shared" si="1"/>
        <v>789.94285714285706</v>
      </c>
      <c r="D12" s="48">
        <f>IF(B12&lt;C12,C12*PARAMETROS!F$5,B12*PARAMETROS!F$5)</f>
        <v>290.12630560000008</v>
      </c>
      <c r="E12" s="48">
        <f>IF(B12&lt;C12,C12*PARAMETROS!F$3,B12*PARAMETROS!F$3)</f>
        <v>290.12630560000008</v>
      </c>
      <c r="F12" s="61">
        <v>32</v>
      </c>
      <c r="G12" s="46">
        <f t="shared" si="2"/>
        <v>1804.236945066667</v>
      </c>
      <c r="H12" s="49">
        <f>PRODUCT(G12,PARAMETROS!F$5)</f>
        <v>579.16005936640011</v>
      </c>
      <c r="I12" s="49">
        <f>PRODUCT(G12,PARAMETROS!F$3)</f>
        <v>579.16005936640011</v>
      </c>
      <c r="M12" s="45"/>
    </row>
    <row r="13" spans="1:14" x14ac:dyDescent="0.2">
      <c r="A13" s="61">
        <v>31</v>
      </c>
      <c r="B13" s="46">
        <f t="shared" si="0"/>
        <v>875.57588333333354</v>
      </c>
      <c r="C13" s="47">
        <f t="shared" si="1"/>
        <v>765.25714285714287</v>
      </c>
      <c r="D13" s="48">
        <f>IF(B13&lt;C13,C13*PARAMETROS!F$5,B13*PARAMETROS!F$5)</f>
        <v>281.05985855000006</v>
      </c>
      <c r="E13" s="48">
        <f>IF(B13&lt;C13,C13*PARAMETROS!F$3,B13*PARAMETROS!F$3)</f>
        <v>281.05985855000006</v>
      </c>
      <c r="F13" s="61">
        <v>31</v>
      </c>
      <c r="G13" s="46">
        <f t="shared" si="2"/>
        <v>1747.8545405333334</v>
      </c>
      <c r="H13" s="49">
        <f>PRODUCT(G13,PARAMETROS!F$5)</f>
        <v>561.06130751120008</v>
      </c>
      <c r="I13" s="49">
        <f>PRODUCT(G13,PARAMETROS!F$3)</f>
        <v>561.06130751120008</v>
      </c>
      <c r="M13" s="45"/>
    </row>
    <row r="14" spans="1:14" x14ac:dyDescent="0.2">
      <c r="A14" s="61">
        <v>30</v>
      </c>
      <c r="B14" s="46">
        <f t="shared" si="0"/>
        <v>847.33150000000001</v>
      </c>
      <c r="C14" s="47">
        <f t="shared" si="1"/>
        <v>740.57142857142844</v>
      </c>
      <c r="D14" s="48">
        <f>IF(B14&lt;C14,C14*PARAMETROS!F$5,B14*PARAMETROS!F$5)</f>
        <v>271.99341150000004</v>
      </c>
      <c r="E14" s="48">
        <f>IF(B14&lt;C14,C14*PARAMETROS!F$3,B14*PARAMETROS!F$3)</f>
        <v>271.99341150000004</v>
      </c>
      <c r="F14" s="61">
        <v>30</v>
      </c>
      <c r="G14" s="46">
        <f t="shared" si="2"/>
        <v>1691.4721360000003</v>
      </c>
      <c r="H14" s="49">
        <f>PRODUCT(G14,PARAMETROS!F$5)</f>
        <v>542.96255565600006</v>
      </c>
      <c r="I14" s="49">
        <f>PRODUCT(G14,PARAMETROS!F$3)</f>
        <v>542.96255565600006</v>
      </c>
      <c r="M14" s="45"/>
    </row>
    <row r="15" spans="1:14" x14ac:dyDescent="0.2">
      <c r="A15" s="61">
        <v>29</v>
      </c>
      <c r="B15" s="46">
        <f t="shared" si="0"/>
        <v>819.08711666666682</v>
      </c>
      <c r="C15" s="47">
        <f t="shared" si="1"/>
        <v>715.88571428571424</v>
      </c>
      <c r="D15" s="48">
        <f>IF(B15&lt;C15,C15*PARAMETROS!F$5,B15*PARAMETROS!F$5)</f>
        <v>262.92696445000007</v>
      </c>
      <c r="E15" s="48">
        <f>IF(B15&lt;C15,C15*PARAMETROS!F$3,B15*PARAMETROS!F$3)</f>
        <v>262.92696445000007</v>
      </c>
      <c r="F15" s="61">
        <v>29</v>
      </c>
      <c r="G15" s="46">
        <f t="shared" si="2"/>
        <v>1635.0897314666668</v>
      </c>
      <c r="H15" s="49">
        <f>PRODUCT(G15,PARAMETROS!F$5)</f>
        <v>524.86380380080004</v>
      </c>
      <c r="I15" s="49">
        <f>PRODUCT(G15,PARAMETROS!F$3)</f>
        <v>524.86380380080004</v>
      </c>
      <c r="M15" s="45"/>
    </row>
    <row r="16" spans="1:14" x14ac:dyDescent="0.2">
      <c r="A16" s="61">
        <v>28</v>
      </c>
      <c r="B16" s="46">
        <f t="shared" si="0"/>
        <v>790.84273333333351</v>
      </c>
      <c r="C16" s="47">
        <f t="shared" si="1"/>
        <v>691.19999999999993</v>
      </c>
      <c r="D16" s="48">
        <f>IF(B16&lt;C16,C16*PARAMETROS!F$5,B16*PARAMETROS!F$5)</f>
        <v>253.86051740000008</v>
      </c>
      <c r="E16" s="48">
        <f>IF(B16&lt;C16,C16*PARAMETROS!F$3,B16*PARAMETROS!F$3)</f>
        <v>253.86051740000008</v>
      </c>
      <c r="F16" s="61">
        <v>28</v>
      </c>
      <c r="G16" s="46">
        <f t="shared" si="2"/>
        <v>1578.7073269333337</v>
      </c>
      <c r="H16" s="49">
        <f>PRODUCT(G16,PARAMETROS!F$5)</f>
        <v>506.76505194560013</v>
      </c>
      <c r="I16" s="49">
        <f>PRODUCT(G16,PARAMETROS!F$3)</f>
        <v>506.76505194560013</v>
      </c>
      <c r="M16" s="45"/>
    </row>
    <row r="17" spans="1:13" x14ac:dyDescent="0.2">
      <c r="A17" s="61">
        <v>27</v>
      </c>
      <c r="B17" s="46">
        <f t="shared" si="0"/>
        <v>762.5983500000001</v>
      </c>
      <c r="C17" s="47">
        <f t="shared" si="1"/>
        <v>666.51428571428573</v>
      </c>
      <c r="D17" s="48">
        <f>IF(B17&lt;C17,C17*PARAMETROS!F$5,B17*PARAMETROS!F$5)</f>
        <v>244.79407035000003</v>
      </c>
      <c r="E17" s="48">
        <f>IF(B17&lt;C17,C17*PARAMETROS!F$3,B17*PARAMETROS!F$3)</f>
        <v>244.79407035000003</v>
      </c>
      <c r="F17" s="61">
        <v>27</v>
      </c>
      <c r="G17" s="46">
        <f t="shared" si="2"/>
        <v>1522.3249224000001</v>
      </c>
      <c r="H17" s="49">
        <f>PRODUCT(G17,PARAMETROS!F$5)</f>
        <v>488.66630009040006</v>
      </c>
      <c r="I17" s="49">
        <f>PRODUCT(G17,PARAMETROS!F$3)</f>
        <v>488.66630009040006</v>
      </c>
      <c r="M17" s="45"/>
    </row>
    <row r="18" spans="1:13" x14ac:dyDescent="0.2">
      <c r="A18" s="61">
        <v>26</v>
      </c>
      <c r="B18" s="46">
        <f t="shared" si="0"/>
        <v>734.35396666666679</v>
      </c>
      <c r="C18" s="47">
        <f t="shared" si="1"/>
        <v>641.82857142857142</v>
      </c>
      <c r="D18" s="48">
        <f>IF(B18&lt;C18,C18*PARAMETROS!F$5,B18*PARAMETROS!F$5)</f>
        <v>235.72762330000003</v>
      </c>
      <c r="E18" s="48">
        <f>IF(B18&lt;C18,C18*PARAMETROS!F$3,B18*PARAMETROS!F$3)</f>
        <v>235.72762330000003</v>
      </c>
      <c r="F18" s="61">
        <v>26</v>
      </c>
      <c r="G18" s="46">
        <f t="shared" si="2"/>
        <v>1465.9425178666668</v>
      </c>
      <c r="H18" s="49">
        <f>PRODUCT(G18,PARAMETROS!F$5)</f>
        <v>470.56754823520004</v>
      </c>
      <c r="I18" s="49">
        <f>PRODUCT(G18,PARAMETROS!F$3)</f>
        <v>470.56754823520004</v>
      </c>
      <c r="M18" s="45"/>
    </row>
    <row r="19" spans="1:13" x14ac:dyDescent="0.2">
      <c r="A19" s="61">
        <v>25</v>
      </c>
      <c r="B19" s="46">
        <f t="shared" si="0"/>
        <v>706.10958333333349</v>
      </c>
      <c r="C19" s="47">
        <f t="shared" si="1"/>
        <v>617.14285714285722</v>
      </c>
      <c r="D19" s="48">
        <f>IF(B19&lt;C19,C19*PARAMETROS!F$5,B19*PARAMETROS!F$5)</f>
        <v>226.66117625000007</v>
      </c>
      <c r="E19" s="48">
        <f>IF(B19&lt;C19,C19*PARAMETROS!F$3,B19*PARAMETROS!F$3)</f>
        <v>226.66117625000007</v>
      </c>
      <c r="F19" s="61">
        <v>25</v>
      </c>
      <c r="G19" s="46">
        <f t="shared" si="2"/>
        <v>1409.5601133333334</v>
      </c>
      <c r="H19" s="49">
        <f>PRODUCT(G19,PARAMETROS!F$5)</f>
        <v>452.46879638000007</v>
      </c>
      <c r="I19" s="49">
        <f>PRODUCT(G19,PARAMETROS!F$3)</f>
        <v>452.46879638000007</v>
      </c>
      <c r="M19" s="45"/>
    </row>
    <row r="20" spans="1:13" x14ac:dyDescent="0.2">
      <c r="A20" s="61">
        <v>24</v>
      </c>
      <c r="B20" s="46">
        <f t="shared" si="0"/>
        <v>677.86520000000007</v>
      </c>
      <c r="C20" s="47">
        <f t="shared" si="1"/>
        <v>592.4571428571428</v>
      </c>
      <c r="D20" s="48">
        <f>IF(B20&lt;C20,C20*PARAMETROS!F$5,B20*PARAMETROS!F$5)</f>
        <v>217.59472920000002</v>
      </c>
      <c r="E20" s="48">
        <f>IF(B20&lt;C20,C20*PARAMETROS!F$3,B20*PARAMETROS!F$3)</f>
        <v>217.59472920000002</v>
      </c>
      <c r="F20" s="61">
        <v>24</v>
      </c>
      <c r="G20" s="46">
        <f t="shared" si="2"/>
        <v>1353.1777088000003</v>
      </c>
      <c r="H20" s="49">
        <f>PRODUCT(G20,PARAMETROS!F$5)</f>
        <v>434.37004452480011</v>
      </c>
      <c r="I20" s="49">
        <f>PRODUCT(G20,PARAMETROS!F$3)</f>
        <v>434.37004452480011</v>
      </c>
      <c r="M20" s="45"/>
    </row>
    <row r="21" spans="1:13" x14ac:dyDescent="0.2">
      <c r="A21" s="61">
        <v>23</v>
      </c>
      <c r="B21" s="46">
        <f t="shared" si="0"/>
        <v>649.62081666666677</v>
      </c>
      <c r="C21" s="47">
        <f t="shared" si="1"/>
        <v>567.77142857142849</v>
      </c>
      <c r="D21" s="48">
        <f>IF(B21&lt;C21,C21*PARAMETROS!F$5,B21*PARAMETROS!F$5)</f>
        <v>208.52828215000002</v>
      </c>
      <c r="E21" s="48">
        <f>IF(B21&lt;C21,C21*PARAMETROS!F$3,B21*PARAMETROS!F$3)</f>
        <v>208.52828215000002</v>
      </c>
      <c r="F21" s="61">
        <v>23</v>
      </c>
      <c r="G21" s="46">
        <f t="shared" si="2"/>
        <v>1296.7953042666668</v>
      </c>
      <c r="H21" s="49">
        <f>PRODUCT(G21,PARAMETROS!F$5)</f>
        <v>416.27129266960003</v>
      </c>
      <c r="I21" s="49">
        <f>PRODUCT(G21,PARAMETROS!F$3)</f>
        <v>416.27129266960003</v>
      </c>
      <c r="M21" s="45"/>
    </row>
    <row r="22" spans="1:13" x14ac:dyDescent="0.2">
      <c r="A22" s="61">
        <v>22</v>
      </c>
      <c r="B22" s="46">
        <f t="shared" si="0"/>
        <v>621.37643333333347</v>
      </c>
      <c r="C22" s="47">
        <f t="shared" si="1"/>
        <v>543.08571428571418</v>
      </c>
      <c r="D22" s="48">
        <f>IF(B22&lt;C22,C22*PARAMETROS!F$5,B22*PARAMETROS!F$5)</f>
        <v>199.46183510000006</v>
      </c>
      <c r="E22" s="48">
        <f>IF(B22&lt;C22,C22*PARAMETROS!F$3,B22*PARAMETROS!F$3)</f>
        <v>199.46183510000006</v>
      </c>
      <c r="F22" s="61">
        <v>22</v>
      </c>
      <c r="G22" s="46">
        <f t="shared" si="2"/>
        <v>1240.4128997333335</v>
      </c>
      <c r="H22" s="49">
        <f>PRODUCT(G22,PARAMETROS!F$5)</f>
        <v>398.17254081440007</v>
      </c>
      <c r="I22" s="49">
        <f>PRODUCT(G22,PARAMETROS!F$3)</f>
        <v>398.17254081440007</v>
      </c>
      <c r="M22" s="45"/>
    </row>
    <row r="23" spans="1:13" x14ac:dyDescent="0.2">
      <c r="A23" s="61">
        <v>21</v>
      </c>
      <c r="B23" s="46">
        <f t="shared" si="0"/>
        <v>593.13205000000005</v>
      </c>
      <c r="C23" s="47">
        <f t="shared" si="1"/>
        <v>518.4</v>
      </c>
      <c r="D23" s="48">
        <f>IF(B23&lt;C23,C23*PARAMETROS!F$5,B23*PARAMETROS!F$5)</f>
        <v>190.39538805000001</v>
      </c>
      <c r="E23" s="48">
        <f>IF(B23&lt;C23,C23*PARAMETROS!F$3,B23*PARAMETROS!F$3)</f>
        <v>190.39538805000001</v>
      </c>
      <c r="F23" s="61">
        <v>21</v>
      </c>
      <c r="G23" s="46">
        <f t="shared" si="2"/>
        <v>1184.0304952000001</v>
      </c>
      <c r="H23" s="49">
        <f>PRODUCT(G23,PARAMETROS!F$5)</f>
        <v>380.07378895920004</v>
      </c>
      <c r="I23" s="49">
        <f>PRODUCT(G23,PARAMETROS!F$3)</f>
        <v>380.07378895920004</v>
      </c>
      <c r="M23" s="45"/>
    </row>
    <row r="24" spans="1:13" x14ac:dyDescent="0.2">
      <c r="A24" s="61">
        <v>20</v>
      </c>
      <c r="B24" s="46">
        <f t="shared" si="0"/>
        <v>564.88766666666675</v>
      </c>
      <c r="C24" s="47">
        <f t="shared" si="1"/>
        <v>493.71428571428572</v>
      </c>
      <c r="D24" s="48">
        <f>IF(B24&lt;C24,C24*PARAMETROS!F$5,B24*PARAMETROS!F$5)</f>
        <v>181.32894100000004</v>
      </c>
      <c r="E24" s="48">
        <f>IF(B24&lt;C24,C24*PARAMETROS!F$3,B24*PARAMETROS!F$3)</f>
        <v>181.32894100000004</v>
      </c>
      <c r="F24" s="61">
        <v>20</v>
      </c>
      <c r="G24" s="46">
        <f t="shared" si="2"/>
        <v>1127.6480906666668</v>
      </c>
      <c r="H24" s="49">
        <f>PRODUCT(G24,PARAMETROS!F$5)</f>
        <v>361.97503710400008</v>
      </c>
      <c r="I24" s="49">
        <f>PRODUCT(G24,PARAMETROS!F$3)</f>
        <v>361.97503710400008</v>
      </c>
      <c r="M24" s="45"/>
    </row>
    <row r="25" spans="1:13" x14ac:dyDescent="0.2">
      <c r="A25" s="61">
        <v>19</v>
      </c>
      <c r="B25" s="46">
        <f t="shared" si="0"/>
        <v>536.64328333333344</v>
      </c>
      <c r="C25" s="47">
        <f t="shared" si="1"/>
        <v>469.02857142857141</v>
      </c>
      <c r="D25" s="48">
        <f>IF(B25&lt;C25,C25*PARAMETROS!F$5,B25*PARAMETROS!F$5)</f>
        <v>172.26249395000005</v>
      </c>
      <c r="E25" s="48">
        <f>IF(B25&lt;C25,C25*PARAMETROS!F$3,B25*PARAMETROS!F$3)</f>
        <v>172.26249395000005</v>
      </c>
      <c r="F25" s="61">
        <v>19</v>
      </c>
      <c r="G25" s="46">
        <f t="shared" si="2"/>
        <v>1071.2656861333335</v>
      </c>
      <c r="H25" s="49">
        <f>PRODUCT(G25,PARAMETROS!F$5)</f>
        <v>343.87628524880006</v>
      </c>
      <c r="I25" s="49">
        <f>PRODUCT(G25,PARAMETROS!F$3)</f>
        <v>343.87628524880006</v>
      </c>
      <c r="M25" s="45"/>
    </row>
    <row r="26" spans="1:13" x14ac:dyDescent="0.2">
      <c r="A26" s="61">
        <v>18</v>
      </c>
      <c r="B26" s="46">
        <f t="shared" si="0"/>
        <v>508.39890000000003</v>
      </c>
      <c r="C26" s="47">
        <f t="shared" si="1"/>
        <v>444.34285714285721</v>
      </c>
      <c r="D26" s="48">
        <f>IF(B26&lt;C26,C26*PARAMETROS!F$5,B26*PARAMETROS!F$5)</f>
        <v>163.1960469</v>
      </c>
      <c r="E26" s="48">
        <f>IF(B26&lt;C26,C26*PARAMETROS!F$3,B26*PARAMETROS!F$3)</f>
        <v>163.1960469</v>
      </c>
      <c r="F26" s="61">
        <v>18</v>
      </c>
      <c r="G26" s="46">
        <f t="shared" si="2"/>
        <v>1014.8832816000001</v>
      </c>
      <c r="H26" s="49">
        <f>PRODUCT(G26,PARAMETROS!F$5)</f>
        <v>325.77753339360004</v>
      </c>
      <c r="I26" s="49">
        <f>PRODUCT(G26,PARAMETROS!F$3)</f>
        <v>325.77753339360004</v>
      </c>
      <c r="M26" s="45"/>
    </row>
    <row r="27" spans="1:13" x14ac:dyDescent="0.2">
      <c r="A27" s="61">
        <v>17</v>
      </c>
      <c r="B27" s="46">
        <f t="shared" si="0"/>
        <v>480.15451666666678</v>
      </c>
      <c r="C27" s="47">
        <f t="shared" si="1"/>
        <v>419.65714285714279</v>
      </c>
      <c r="D27" s="48">
        <f>IF(B27&lt;C27,C27*PARAMETROS!F$5,B27*PARAMETROS!F$5)</f>
        <v>154.12959985000003</v>
      </c>
      <c r="E27" s="48">
        <f>IF(B27&lt;C27,C27*PARAMETROS!F$3,B27*PARAMETROS!F$3)</f>
        <v>154.12959985000003</v>
      </c>
      <c r="F27" s="61">
        <v>17</v>
      </c>
      <c r="G27" s="46">
        <f t="shared" si="2"/>
        <v>958.5008770666667</v>
      </c>
      <c r="H27" s="49">
        <f>PRODUCT(G27,PARAMETROS!F$5)</f>
        <v>307.67878153840002</v>
      </c>
      <c r="I27" s="49">
        <f>PRODUCT(G27,PARAMETROS!F$3)</f>
        <v>307.67878153840002</v>
      </c>
      <c r="M27" s="45"/>
    </row>
    <row r="28" spans="1:13" x14ac:dyDescent="0.2">
      <c r="A28" s="61">
        <v>16</v>
      </c>
      <c r="B28" s="46">
        <f t="shared" si="0"/>
        <v>451.91013333333342</v>
      </c>
      <c r="C28" s="47">
        <f t="shared" si="1"/>
        <v>394.97142857142853</v>
      </c>
      <c r="D28" s="48">
        <f>IF(B28&lt;C28,C28*PARAMETROS!F$5,B28*PARAMETROS!F$5)</f>
        <v>145.06315280000004</v>
      </c>
      <c r="E28" s="48">
        <f>IF(B28&lt;C28,C28*PARAMETROS!F$3,B28*PARAMETROS!F$3)</f>
        <v>145.06315280000004</v>
      </c>
      <c r="F28" s="61">
        <v>16</v>
      </c>
      <c r="G28" s="46">
        <f t="shared" si="2"/>
        <v>902.11847253333349</v>
      </c>
      <c r="H28" s="49">
        <f>PRODUCT(G28,PARAMETROS!F$5)</f>
        <v>289.58002968320005</v>
      </c>
      <c r="I28" s="49">
        <f>PRODUCT(G28,PARAMETROS!F$3)</f>
        <v>289.58002968320005</v>
      </c>
      <c r="M28" s="45"/>
    </row>
    <row r="29" spans="1:13" x14ac:dyDescent="0.2">
      <c r="A29" s="61">
        <v>15</v>
      </c>
      <c r="B29" s="46">
        <f t="shared" si="0"/>
        <v>423.66575</v>
      </c>
      <c r="C29" s="47">
        <f t="shared" si="1"/>
        <v>370.28571428571422</v>
      </c>
      <c r="D29" s="48">
        <f>IF(B29&lt;C29,C29*PARAMETROS!F$5,B29*PARAMETROS!F$5)</f>
        <v>135.99670575000002</v>
      </c>
      <c r="E29" s="48">
        <f>IF(B29&lt;C29,C29*PARAMETROS!F$3,B29*PARAMETROS!F$3)</f>
        <v>135.99670575000002</v>
      </c>
      <c r="F29" s="61">
        <v>15</v>
      </c>
      <c r="G29" s="46">
        <f t="shared" si="2"/>
        <v>845.73606800000016</v>
      </c>
      <c r="H29" s="49">
        <f>PRODUCT(G29,PARAMETROS!F$5)</f>
        <v>271.48127782800003</v>
      </c>
      <c r="I29" s="49">
        <f>PRODUCT(G29,PARAMETROS!F$3)</f>
        <v>271.48127782800003</v>
      </c>
      <c r="M29" s="45"/>
    </row>
    <row r="30" spans="1:13" x14ac:dyDescent="0.2">
      <c r="A30" s="61">
        <v>14</v>
      </c>
      <c r="B30" s="46">
        <f t="shared" si="0"/>
        <v>395.42136666666676</v>
      </c>
      <c r="C30" s="47">
        <f t="shared" si="1"/>
        <v>345.59999999999997</v>
      </c>
      <c r="D30" s="48">
        <f>IF(B30&lt;C30,C30*PARAMETROS!F$5,B30*PARAMETROS!F$5)</f>
        <v>126.93025870000004</v>
      </c>
      <c r="E30" s="48">
        <f>IF(B30&lt;C30,C30*PARAMETROS!F$3,B30*PARAMETROS!F$3)</f>
        <v>126.93025870000004</v>
      </c>
      <c r="F30" s="61">
        <v>14</v>
      </c>
      <c r="G30" s="46">
        <f t="shared" si="2"/>
        <v>789.35366346666683</v>
      </c>
      <c r="H30" s="49">
        <f>PRODUCT(G30,PARAMETROS!F$5)</f>
        <v>253.38252597280007</v>
      </c>
      <c r="I30" s="49">
        <f>PRODUCT(G30,PARAMETROS!F$3)</f>
        <v>253.38252597280007</v>
      </c>
      <c r="M30" s="45"/>
    </row>
    <row r="31" spans="1:13" x14ac:dyDescent="0.2">
      <c r="A31" s="61">
        <v>13</v>
      </c>
      <c r="B31" s="46">
        <f t="shared" si="0"/>
        <v>367.1769833333334</v>
      </c>
      <c r="C31" s="47">
        <f t="shared" si="1"/>
        <v>320.91428571428571</v>
      </c>
      <c r="D31" s="48">
        <f>IF(B31&lt;C31,C31*PARAMETROS!F$5,B31*PARAMETROS!F$5)</f>
        <v>117.86381165000002</v>
      </c>
      <c r="E31" s="48">
        <f>IF(B31&lt;C31,C31*PARAMETROS!F$3,B31*PARAMETROS!F$3)</f>
        <v>117.86381165000002</v>
      </c>
      <c r="F31" s="61">
        <v>13</v>
      </c>
      <c r="G31" s="46">
        <f t="shared" si="2"/>
        <v>732.97125893333339</v>
      </c>
      <c r="H31" s="49">
        <f>PRODUCT(G31,PARAMETROS!F$5)</f>
        <v>235.28377411760002</v>
      </c>
      <c r="I31" s="49">
        <f>PRODUCT(G31,PARAMETROS!F$3)</f>
        <v>235.28377411760002</v>
      </c>
      <c r="M31" s="45"/>
    </row>
    <row r="32" spans="1:13" x14ac:dyDescent="0.2">
      <c r="A32" s="61">
        <v>12</v>
      </c>
      <c r="B32" s="46">
        <f t="shared" si="0"/>
        <v>338.93260000000004</v>
      </c>
      <c r="C32" s="47">
        <f t="shared" si="1"/>
        <v>296.2285714285714</v>
      </c>
      <c r="D32" s="48">
        <f>IF(B32&lt;C32,C32*PARAMETROS!F$5,B32*PARAMETROS!F$5)</f>
        <v>108.79736460000001</v>
      </c>
      <c r="E32" s="48">
        <f>IF(B32&lt;C32,C32*PARAMETROS!F$3,B32*PARAMETROS!F$3)</f>
        <v>108.79736460000001</v>
      </c>
      <c r="F32" s="61">
        <v>12</v>
      </c>
      <c r="G32" s="46">
        <f t="shared" si="2"/>
        <v>676.58885440000017</v>
      </c>
      <c r="H32" s="49">
        <f>PRODUCT(G32,PARAMETROS!F$5)</f>
        <v>217.18502226240005</v>
      </c>
      <c r="I32" s="49">
        <f>PRODUCT(G32,PARAMETROS!F$3)</f>
        <v>217.18502226240005</v>
      </c>
      <c r="M32" s="45"/>
    </row>
    <row r="33" spans="1:13" x14ac:dyDescent="0.2">
      <c r="A33" s="61">
        <v>11</v>
      </c>
      <c r="B33" s="46">
        <f t="shared" si="0"/>
        <v>310.68821666666673</v>
      </c>
      <c r="C33" s="47">
        <f t="shared" si="1"/>
        <v>271.54285714285709</v>
      </c>
      <c r="D33" s="48">
        <f>IF(B33&lt;C33,C33*PARAMETROS!F$5,B33*PARAMETROS!F$5)</f>
        <v>99.730917550000029</v>
      </c>
      <c r="E33" s="48">
        <f>IF(B33&lt;C33,C33*PARAMETROS!F$3,B33*PARAMETROS!F$3)</f>
        <v>99.730917550000029</v>
      </c>
      <c r="F33" s="61">
        <v>11</v>
      </c>
      <c r="G33" s="46">
        <f t="shared" si="2"/>
        <v>620.20644986666673</v>
      </c>
      <c r="H33" s="49">
        <f>PRODUCT(G33,PARAMETROS!F$5)</f>
        <v>199.08627040720003</v>
      </c>
      <c r="I33" s="49">
        <f>PRODUCT(G33,PARAMETROS!F$3)</f>
        <v>199.08627040720003</v>
      </c>
      <c r="M33" s="45"/>
    </row>
    <row r="34" spans="1:13" x14ac:dyDescent="0.2">
      <c r="A34" s="61">
        <v>10</v>
      </c>
      <c r="B34" s="46">
        <f t="shared" si="0"/>
        <v>282.44383333333337</v>
      </c>
      <c r="C34" s="47">
        <f t="shared" si="1"/>
        <v>246.85714285714286</v>
      </c>
      <c r="D34" s="48">
        <f>IF(B34&lt;C34,C34*PARAMETROS!F$5,B34*PARAMETROS!F$5)</f>
        <v>90.664470500000022</v>
      </c>
      <c r="E34" s="48">
        <f>IF(B34&lt;C34,C34*PARAMETROS!F$3,B34*PARAMETROS!F$3)</f>
        <v>90.664470500000022</v>
      </c>
      <c r="F34" s="61">
        <v>10</v>
      </c>
      <c r="G34" s="46">
        <f t="shared" si="2"/>
        <v>563.8240453333334</v>
      </c>
      <c r="H34" s="49">
        <f>PRODUCT(G34,PARAMETROS!F$5)</f>
        <v>180.98751855200004</v>
      </c>
      <c r="I34" s="49">
        <f>PRODUCT(G34,PARAMETROS!F$3)</f>
        <v>180.98751855200004</v>
      </c>
      <c r="M34" s="45"/>
    </row>
    <row r="35" spans="1:13" x14ac:dyDescent="0.2">
      <c r="A35" s="61">
        <v>9</v>
      </c>
      <c r="B35" s="46">
        <f t="shared" si="0"/>
        <v>254.19945000000001</v>
      </c>
      <c r="C35" s="47">
        <f t="shared" si="1"/>
        <v>222.17142857142861</v>
      </c>
      <c r="D35" s="48">
        <f>IF(B35&lt;C35,C35*PARAMETROS!F$5,B35*PARAMETROS!F$5)</f>
        <v>81.598023449999999</v>
      </c>
      <c r="E35" s="48">
        <f>IF(B35&lt;C35,C35*PARAMETROS!F$3,B35*PARAMETROS!F$3)</f>
        <v>81.598023449999999</v>
      </c>
      <c r="F35" s="61">
        <v>9</v>
      </c>
      <c r="G35" s="46">
        <f t="shared" si="2"/>
        <v>507.44164080000007</v>
      </c>
      <c r="H35" s="49">
        <f>PRODUCT(G35,PARAMETROS!F$5)</f>
        <v>162.88876669680002</v>
      </c>
      <c r="I35" s="49">
        <f>PRODUCT(G35,PARAMETROS!F$3)</f>
        <v>162.88876669680002</v>
      </c>
      <c r="M35" s="45"/>
    </row>
    <row r="36" spans="1:13" x14ac:dyDescent="0.2">
      <c r="A36" s="61">
        <v>8</v>
      </c>
      <c r="B36" s="46">
        <f t="shared" si="0"/>
        <v>225.95506666666671</v>
      </c>
      <c r="C36" s="47">
        <f t="shared" si="1"/>
        <v>197.48571428571427</v>
      </c>
      <c r="D36" s="48">
        <f>IF(B36&lt;C36,C36*PARAMETROS!F$5,B36*PARAMETROS!F$5)</f>
        <v>72.53157640000002</v>
      </c>
      <c r="E36" s="48">
        <f>IF(B36&lt;C36,C36*PARAMETROS!F$3,B36*PARAMETROS!F$3)</f>
        <v>72.53157640000002</v>
      </c>
      <c r="F36" s="61">
        <v>8</v>
      </c>
      <c r="G36" s="46">
        <f t="shared" si="2"/>
        <v>451.05923626666674</v>
      </c>
      <c r="H36" s="49">
        <f>PRODUCT(G36,PARAMETROS!F$5)</f>
        <v>144.79001484160003</v>
      </c>
      <c r="I36" s="49">
        <f>PRODUCT(G36,PARAMETROS!F$3)</f>
        <v>144.79001484160003</v>
      </c>
      <c r="M36" s="45"/>
    </row>
    <row r="37" spans="1:13" x14ac:dyDescent="0.2">
      <c r="A37" s="61">
        <v>7</v>
      </c>
      <c r="B37" s="46">
        <f t="shared" si="0"/>
        <v>197.71068333333338</v>
      </c>
      <c r="C37" s="47">
        <f t="shared" si="1"/>
        <v>172.79999999999998</v>
      </c>
      <c r="D37" s="48">
        <f>IF(B37&lt;C37,C37*PARAMETROS!F$5,B37*PARAMETROS!F$5)</f>
        <v>63.465129350000019</v>
      </c>
      <c r="E37" s="48">
        <f>IF(B37&lt;C37,C37*PARAMETROS!F$3,B37*PARAMETROS!F$3)</f>
        <v>63.465129350000019</v>
      </c>
      <c r="F37" s="61">
        <v>7</v>
      </c>
      <c r="G37" s="46">
        <f t="shared" si="2"/>
        <v>394.67683173333342</v>
      </c>
      <c r="H37" s="49">
        <f>PRODUCT(G37,PARAMETROS!F$5)</f>
        <v>126.69126298640003</v>
      </c>
      <c r="I37" s="49">
        <f>PRODUCT(G37,PARAMETROS!F$3)</f>
        <v>126.69126298640003</v>
      </c>
      <c r="M37" s="45"/>
    </row>
    <row r="38" spans="1:13" x14ac:dyDescent="0.2">
      <c r="A38" s="61">
        <v>6</v>
      </c>
      <c r="B38" s="46">
        <f t="shared" si="0"/>
        <v>169.46630000000002</v>
      </c>
      <c r="C38" s="47">
        <f t="shared" si="1"/>
        <v>148.1142857142857</v>
      </c>
      <c r="D38" s="48">
        <f>IF(B38&lt;C38,C38*PARAMETROS!F$5,B38*PARAMETROS!F$5)</f>
        <v>54.398682300000004</v>
      </c>
      <c r="E38" s="48">
        <f>IF(B38&lt;C38,C38*PARAMETROS!F$3,B38*PARAMETROS!F$3)</f>
        <v>54.398682300000004</v>
      </c>
      <c r="F38" s="61">
        <v>6</v>
      </c>
      <c r="G38" s="46">
        <f t="shared" si="2"/>
        <v>338.29442720000009</v>
      </c>
      <c r="H38" s="49">
        <f>PRODUCT(G38,PARAMETROS!F$5)</f>
        <v>108.59251113120003</v>
      </c>
      <c r="I38" s="49">
        <f>PRODUCT(G38,PARAMETROS!F$3)</f>
        <v>108.59251113120003</v>
      </c>
      <c r="M38" s="45"/>
    </row>
    <row r="39" spans="1:13" x14ac:dyDescent="0.2">
      <c r="A39" s="61">
        <v>5</v>
      </c>
      <c r="B39" s="46">
        <f t="shared" si="0"/>
        <v>141.22191666666669</v>
      </c>
      <c r="C39" s="47">
        <f t="shared" si="1"/>
        <v>123.42857142857143</v>
      </c>
      <c r="D39" s="48">
        <f>IF(B39&lt;C39,C39*PARAMETROS!F$5,B39*PARAMETROS!F$5)</f>
        <v>45.332235250000011</v>
      </c>
      <c r="E39" s="48">
        <f>IF(B39&lt;C39,C39*PARAMETROS!F$3,B39*PARAMETROS!F$3)</f>
        <v>45.332235250000011</v>
      </c>
      <c r="F39" s="61">
        <v>5</v>
      </c>
      <c r="G39" s="46">
        <f t="shared" si="2"/>
        <v>281.9120226666667</v>
      </c>
      <c r="H39" s="49">
        <f>PRODUCT(G39,PARAMETROS!F$5)</f>
        <v>90.49375927600002</v>
      </c>
      <c r="I39" s="49">
        <f>PRODUCT(G39,PARAMETROS!F$3)</f>
        <v>90.49375927600002</v>
      </c>
      <c r="M39" s="45"/>
    </row>
    <row r="40" spans="1:13" x14ac:dyDescent="0.2">
      <c r="A40" s="61">
        <v>4</v>
      </c>
      <c r="B40" s="46">
        <f t="shared" si="0"/>
        <v>112.97753333333335</v>
      </c>
      <c r="C40" s="47">
        <f t="shared" si="1"/>
        <v>98.742857142857133</v>
      </c>
      <c r="D40" s="48">
        <f>IF(B40&lt;C40,C40*PARAMETROS!F$5,B40*PARAMETROS!F$5)</f>
        <v>36.26578820000001</v>
      </c>
      <c r="E40" s="48">
        <f>IF(B40&lt;C40,C40*PARAMETROS!F$3,B40*PARAMETROS!F$3)</f>
        <v>36.26578820000001</v>
      </c>
      <c r="F40" s="61">
        <v>4</v>
      </c>
      <c r="G40" s="46">
        <f t="shared" si="2"/>
        <v>225.52961813333337</v>
      </c>
      <c r="H40" s="49">
        <f>PRODUCT(G40,PARAMETROS!F$5)</f>
        <v>72.395007420800013</v>
      </c>
      <c r="I40" s="49">
        <f>PRODUCT(G40,PARAMETROS!F$3)</f>
        <v>72.395007420800013</v>
      </c>
      <c r="M40" s="45"/>
    </row>
    <row r="41" spans="1:13" x14ac:dyDescent="0.2">
      <c r="A41" s="61">
        <v>3</v>
      </c>
      <c r="B41" s="46">
        <f t="shared" si="0"/>
        <v>84.733150000000009</v>
      </c>
      <c r="C41" s="47">
        <f t="shared" si="1"/>
        <v>74.05714285714285</v>
      </c>
      <c r="D41" s="48">
        <f>IF(B41&lt;C41,C41*PARAMETROS!F$5,B41*PARAMETROS!F$5)</f>
        <v>27.199341150000002</v>
      </c>
      <c r="E41" s="48">
        <f>IF(B41&lt;C41,C41*PARAMETROS!F$3,B41*PARAMETROS!F$3)</f>
        <v>27.199341150000002</v>
      </c>
      <c r="F41" s="61">
        <v>3</v>
      </c>
      <c r="G41" s="46">
        <f t="shared" si="2"/>
        <v>169.14721360000004</v>
      </c>
      <c r="H41" s="49">
        <f>PRODUCT(G41,PARAMETROS!F$5)</f>
        <v>54.296255565600013</v>
      </c>
      <c r="I41" s="49">
        <f>PRODUCT(G41,PARAMETROS!F$3)</f>
        <v>54.296255565600013</v>
      </c>
      <c r="M41" s="45"/>
    </row>
    <row r="42" spans="1:13" x14ac:dyDescent="0.2">
      <c r="A42" s="61">
        <v>2</v>
      </c>
      <c r="B42" s="46">
        <f t="shared" si="0"/>
        <v>56.488766666666677</v>
      </c>
      <c r="C42" s="47">
        <f t="shared" si="1"/>
        <v>49.371428571428567</v>
      </c>
      <c r="D42" s="48">
        <f>IF(B42&lt;C42,C42*PARAMETROS!F$5,B42*PARAMETROS!F$5)</f>
        <v>18.132894100000005</v>
      </c>
      <c r="E42" s="48">
        <f>IF(B42&lt;C42,C42*PARAMETROS!F$3,B42*PARAMETROS!F$3)</f>
        <v>18.132894100000005</v>
      </c>
      <c r="F42" s="61">
        <v>2</v>
      </c>
      <c r="G42" s="46">
        <f t="shared" si="2"/>
        <v>112.76480906666669</v>
      </c>
      <c r="H42" s="49">
        <f>PRODUCT(G42,PARAMETROS!F$5)</f>
        <v>36.197503710400007</v>
      </c>
      <c r="I42" s="49">
        <f>PRODUCT(G42,PARAMETROS!F$3)</f>
        <v>36.197503710400007</v>
      </c>
      <c r="M42" s="45"/>
    </row>
    <row r="43" spans="1:13" ht="15" thickBot="1" x14ac:dyDescent="0.25">
      <c r="A43" s="63">
        <v>1</v>
      </c>
      <c r="B43" s="64">
        <f t="shared" si="0"/>
        <v>28.244383333333339</v>
      </c>
      <c r="C43" s="47">
        <f t="shared" si="1"/>
        <v>24.685714285714283</v>
      </c>
      <c r="D43" s="51">
        <f>IF(B43&lt;C43,C43*PARAMETROS!F$5,B43*PARAMETROS!F$5)</f>
        <v>9.0664470500000025</v>
      </c>
      <c r="E43" s="52">
        <f>IF(B43&lt;C43,C43*PARAMETROS!F$3,B43*PARAMETROS!F$3)</f>
        <v>9.0664470500000025</v>
      </c>
      <c r="F43" s="61">
        <v>1</v>
      </c>
      <c r="G43" s="50">
        <f t="shared" si="2"/>
        <v>56.382404533333343</v>
      </c>
      <c r="H43" s="52">
        <f>PRODUCT(G43,PARAMETROS!F$5)</f>
        <v>18.098751855200003</v>
      </c>
      <c r="I43" s="52">
        <f>PRODUCT(G43,PARAMETROS!F$3)</f>
        <v>18.098751855200003</v>
      </c>
      <c r="M43" s="45"/>
    </row>
    <row r="46" spans="1:13" ht="57.75" hidden="1" thickBot="1" x14ac:dyDescent="0.25">
      <c r="B46" s="55" t="s">
        <v>54</v>
      </c>
      <c r="C46" s="56">
        <v>5.76</v>
      </c>
      <c r="F46" s="65"/>
    </row>
  </sheetData>
  <sheetProtection algorithmName="SHA-512" hashValue="0xPCv/XxqFDCrpnpussgPV+jue4AIzQPD5Y51StB5EGM3OVuYEO282pBX085jYomK7LBYulv8A5bcq04HohrlQ==" saltValue="AQMVPMKU8SomHXFwkK6aQg==" spinCount="100000" sheet="1" objects="1" scenarios="1"/>
  <mergeCells count="4">
    <mergeCell ref="D2:E2"/>
    <mergeCell ref="H2:I2"/>
    <mergeCell ref="G1:I1"/>
    <mergeCell ref="B1:E1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9" workbookViewId="0">
      <selection activeCell="H33" sqref="H33"/>
    </sheetView>
  </sheetViews>
  <sheetFormatPr baseColWidth="10" defaultRowHeight="12.75" x14ac:dyDescent="0.2"/>
  <cols>
    <col min="1" max="1" width="25.140625" style="1" bestFit="1" customWidth="1"/>
    <col min="2" max="2" width="21.28515625" style="1" bestFit="1" customWidth="1"/>
    <col min="3" max="3" width="16.7109375" style="42" hidden="1" customWidth="1"/>
    <col min="4" max="4" width="15.5703125" bestFit="1" customWidth="1"/>
    <col min="5" max="5" width="17.7109375" bestFit="1" customWidth="1"/>
    <col min="6" max="6" width="6.85546875" customWidth="1"/>
    <col min="7" max="7" width="6.85546875" bestFit="1" customWidth="1"/>
    <col min="8" max="8" width="28.7109375" bestFit="1" customWidth="1"/>
    <col min="9" max="9" width="12.42578125" bestFit="1" customWidth="1"/>
    <col min="10" max="10" width="37.28515625" bestFit="1" customWidth="1"/>
  </cols>
  <sheetData>
    <row r="1" spans="1:9" ht="43.15" customHeight="1" thickBot="1" x14ac:dyDescent="0.25">
      <c r="B1" s="72" t="s">
        <v>4</v>
      </c>
      <c r="C1" s="72"/>
      <c r="D1" s="89" t="s">
        <v>50</v>
      </c>
      <c r="E1" s="90"/>
    </row>
    <row r="2" spans="1:9" ht="28.5" x14ac:dyDescent="0.2">
      <c r="A2" s="71" t="s">
        <v>0</v>
      </c>
      <c r="B2" s="73" t="s">
        <v>5</v>
      </c>
      <c r="C2" s="74" t="s">
        <v>56</v>
      </c>
      <c r="D2" s="73" t="s">
        <v>48</v>
      </c>
      <c r="E2" s="73" t="s">
        <v>49</v>
      </c>
      <c r="H2" s="78" t="s">
        <v>59</v>
      </c>
      <c r="I2" s="78"/>
    </row>
    <row r="3" spans="1:9" ht="14.25" x14ac:dyDescent="0.2">
      <c r="A3" s="69">
        <v>40</v>
      </c>
      <c r="B3" s="46">
        <f>PARAMETROS!B5</f>
        <v>2100.9306666666666</v>
      </c>
      <c r="C3" s="47"/>
      <c r="D3" s="70">
        <f>PRODUCT(B3,PARAMETROS!F$4)</f>
        <v>674.39874399999997</v>
      </c>
      <c r="E3" s="70">
        <f>PRODUCT(B3,PARAMETROS!F$2)</f>
        <v>674.39874399999997</v>
      </c>
      <c r="H3" s="79" t="s">
        <v>60</v>
      </c>
      <c r="I3" s="80">
        <v>0.32100000000000001</v>
      </c>
    </row>
    <row r="4" spans="1:9" ht="14.25" x14ac:dyDescent="0.2">
      <c r="A4" s="69">
        <v>39</v>
      </c>
      <c r="B4" s="46">
        <f>PRODUCT(PARAMETROS!B$5,A4)/A$3</f>
        <v>2048.4074000000001</v>
      </c>
      <c r="C4" s="47">
        <f>(A4/7*30)*$C$46</f>
        <v>830.69999999999993</v>
      </c>
      <c r="D4" s="70">
        <f>IF(B4&lt;C4,C4*PARAMETROS!F$5,B4*PARAMETROS!F$5)</f>
        <v>657.53877540000008</v>
      </c>
      <c r="E4" s="70">
        <f>IF(B4&lt;C4,C4*PARAMETROS!F$3,B4*PARAMETROS!F$3)</f>
        <v>657.53877540000008</v>
      </c>
      <c r="H4" s="79" t="s">
        <v>61</v>
      </c>
      <c r="I4" s="80">
        <v>0.32100000000000001</v>
      </c>
    </row>
    <row r="5" spans="1:9" ht="14.25" x14ac:dyDescent="0.2">
      <c r="A5" s="69">
        <v>38</v>
      </c>
      <c r="B5" s="46">
        <f>PRODUCT(PARAMETROS!B$5,A5)/A$3</f>
        <v>1995.8841333333335</v>
      </c>
      <c r="C5" s="47">
        <f t="shared" ref="C5:C42" si="0">(A5/7*30)*$C$46</f>
        <v>809.4</v>
      </c>
      <c r="D5" s="70">
        <f>IF(B5&lt;C5,C5*PARAMETROS!F$5,B5*PARAMETROS!F$5)</f>
        <v>640.67880680000007</v>
      </c>
      <c r="E5" s="70">
        <f>IF(B5&lt;C5,C5*PARAMETROS!F$3,B5*PARAMETROS!F$3)</f>
        <v>640.67880680000007</v>
      </c>
      <c r="H5" s="79" t="s">
        <v>62</v>
      </c>
      <c r="I5" s="80">
        <v>0.32100000000000001</v>
      </c>
    </row>
    <row r="6" spans="1:9" ht="14.25" x14ac:dyDescent="0.2">
      <c r="A6" s="69">
        <v>37</v>
      </c>
      <c r="B6" s="46">
        <f>PRODUCT(PARAMETROS!B$5,A6)/A$3</f>
        <v>1943.3608666666667</v>
      </c>
      <c r="C6" s="47">
        <f t="shared" si="0"/>
        <v>788.09999999999991</v>
      </c>
      <c r="D6" s="70">
        <f>IF(B6&lt;C6,C6*PARAMETROS!F$5,B6*PARAMETROS!F$5)</f>
        <v>623.81883819999996</v>
      </c>
      <c r="E6" s="70">
        <f>IF(B6&lt;C6,C6*PARAMETROS!F$3,B6*PARAMETROS!F$3)</f>
        <v>623.81883819999996</v>
      </c>
      <c r="H6" s="79" t="s">
        <v>63</v>
      </c>
      <c r="I6" s="80">
        <v>0.32100000000000001</v>
      </c>
    </row>
    <row r="7" spans="1:9" ht="14.25" x14ac:dyDescent="0.2">
      <c r="A7" s="69">
        <v>36</v>
      </c>
      <c r="B7" s="46">
        <f>PRODUCT(PARAMETROS!B$5,A7)/A$3</f>
        <v>1890.8376000000001</v>
      </c>
      <c r="C7" s="47">
        <f t="shared" si="0"/>
        <v>766.80000000000007</v>
      </c>
      <c r="D7" s="70">
        <f>IF(B7&lt;C7,C7*PARAMETROS!F$5,B7*PARAMETROS!F$5)</f>
        <v>606.95886960000007</v>
      </c>
      <c r="E7" s="70">
        <f>IF(B7&lt;C7,C7*PARAMETROS!F$3,B7*PARAMETROS!F$3)</f>
        <v>606.95886960000007</v>
      </c>
    </row>
    <row r="8" spans="1:9" ht="14.25" x14ac:dyDescent="0.2">
      <c r="A8" s="69">
        <v>35</v>
      </c>
      <c r="B8" s="46">
        <f>PRODUCT(PARAMETROS!B$5,A8)/A$3</f>
        <v>1838.3143333333333</v>
      </c>
      <c r="C8" s="47">
        <f t="shared" si="0"/>
        <v>745.5</v>
      </c>
      <c r="D8" s="70">
        <f>IF(B8&lt;C8,C8*PARAMETROS!F$5,B8*PARAMETROS!F$5)</f>
        <v>590.09890099999996</v>
      </c>
      <c r="E8" s="70">
        <f>IF(B8&lt;C8,C8*PARAMETROS!F$3,B8*PARAMETROS!F$3)</f>
        <v>590.09890099999996</v>
      </c>
    </row>
    <row r="9" spans="1:9" ht="14.25" x14ac:dyDescent="0.2">
      <c r="A9" s="69">
        <v>34</v>
      </c>
      <c r="B9" s="46">
        <f>PRODUCT(PARAMETROS!B$5,A9)/A$3</f>
        <v>1785.7910666666667</v>
      </c>
      <c r="C9" s="47">
        <f t="shared" si="0"/>
        <v>724.19999999999982</v>
      </c>
      <c r="D9" s="70">
        <f>IF(B9&lt;C9,C9*PARAMETROS!F$5,B9*PARAMETROS!F$5)</f>
        <v>573.23893240000007</v>
      </c>
      <c r="E9" s="70">
        <f>IF(B9&lt;C9,C9*PARAMETROS!F$3,B9*PARAMETROS!F$3)</f>
        <v>573.23893240000007</v>
      </c>
    </row>
    <row r="10" spans="1:9" ht="14.25" x14ac:dyDescent="0.2">
      <c r="A10" s="69">
        <v>33</v>
      </c>
      <c r="B10" s="46">
        <f>PRODUCT(PARAMETROS!B$5,A10)/A$3</f>
        <v>1733.2678000000001</v>
      </c>
      <c r="C10" s="47">
        <f t="shared" si="0"/>
        <v>702.90000000000009</v>
      </c>
      <c r="D10" s="70">
        <f>IF(B10&lt;C10,C10*PARAMETROS!F$5,B10*PARAMETROS!F$5)</f>
        <v>556.37896380000007</v>
      </c>
      <c r="E10" s="70">
        <f>IF(B10&lt;C10,C10*PARAMETROS!F$3,B10*PARAMETROS!F$3)</f>
        <v>556.37896380000007</v>
      </c>
    </row>
    <row r="11" spans="1:9" ht="14.25" x14ac:dyDescent="0.2">
      <c r="A11" s="69">
        <v>32</v>
      </c>
      <c r="B11" s="46">
        <f>PRODUCT(PARAMETROS!B$5,A11)/A$3</f>
        <v>1680.7445333333333</v>
      </c>
      <c r="C11" s="47">
        <f t="shared" si="0"/>
        <v>681.59999999999991</v>
      </c>
      <c r="D11" s="70">
        <f>IF(B11&lt;C11,C11*PARAMETROS!F$5,B11*PARAMETROS!F$5)</f>
        <v>539.51899519999995</v>
      </c>
      <c r="E11" s="70">
        <f>IF(B11&lt;C11,C11*PARAMETROS!F$3,B11*PARAMETROS!F$3)</f>
        <v>539.51899519999995</v>
      </c>
    </row>
    <row r="12" spans="1:9" ht="14.25" x14ac:dyDescent="0.2">
      <c r="A12" s="69">
        <v>31</v>
      </c>
      <c r="B12" s="46">
        <f>PRODUCT(PARAMETROS!B$5,A12)/A$3</f>
        <v>1628.2212666666667</v>
      </c>
      <c r="C12" s="47">
        <f t="shared" si="0"/>
        <v>660.3</v>
      </c>
      <c r="D12" s="70">
        <f>IF(B12&lt;C12,C12*PARAMETROS!F$5,B12*PARAMETROS!F$5)</f>
        <v>522.65902660000006</v>
      </c>
      <c r="E12" s="70">
        <f>IF(B12&lt;C12,C12*PARAMETROS!F$3,B12*PARAMETROS!F$3)</f>
        <v>522.65902660000006</v>
      </c>
    </row>
    <row r="13" spans="1:9" ht="14.25" x14ac:dyDescent="0.2">
      <c r="A13" s="69">
        <v>30</v>
      </c>
      <c r="B13" s="46">
        <f>PRODUCT(PARAMETROS!B$5,A13)/A$3</f>
        <v>1575.6979999999999</v>
      </c>
      <c r="C13" s="47">
        <f t="shared" si="0"/>
        <v>638.99999999999989</v>
      </c>
      <c r="D13" s="70">
        <f>IF(B13&lt;C13,C13*PARAMETROS!F$5,B13*PARAMETROS!F$5)</f>
        <v>505.79905799999995</v>
      </c>
      <c r="E13" s="70">
        <f>IF(B13&lt;C13,C13*PARAMETROS!F$3,B13*PARAMETROS!F$3)</f>
        <v>505.79905799999995</v>
      </c>
    </row>
    <row r="14" spans="1:9" ht="14.25" x14ac:dyDescent="0.2">
      <c r="A14" s="69">
        <v>29</v>
      </c>
      <c r="B14" s="46">
        <f>PRODUCT(PARAMETROS!B$5,A14)/A$3</f>
        <v>1523.1747333333333</v>
      </c>
      <c r="C14" s="47">
        <f t="shared" si="0"/>
        <v>617.70000000000005</v>
      </c>
      <c r="D14" s="70">
        <f>IF(B14&lt;C14,C14*PARAMETROS!F$5,B14*PARAMETROS!F$5)</f>
        <v>488.9390894</v>
      </c>
      <c r="E14" s="70">
        <f>IF(B14&lt;C14,C14*PARAMETROS!F$3,B14*PARAMETROS!F$3)</f>
        <v>488.9390894</v>
      </c>
    </row>
    <row r="15" spans="1:9" ht="14.25" x14ac:dyDescent="0.2">
      <c r="A15" s="69">
        <v>28</v>
      </c>
      <c r="B15" s="46">
        <f>PRODUCT(PARAMETROS!B$5,A15)/A$3</f>
        <v>1470.6514666666667</v>
      </c>
      <c r="C15" s="47">
        <f t="shared" si="0"/>
        <v>596.4</v>
      </c>
      <c r="D15" s="70">
        <f>IF(B15&lt;C15,C15*PARAMETROS!F$5,B15*PARAMETROS!F$5)</f>
        <v>472.0791208</v>
      </c>
      <c r="E15" s="70">
        <f>IF(B15&lt;C15,C15*PARAMETROS!F$3,B15*PARAMETROS!F$3)</f>
        <v>472.0791208</v>
      </c>
    </row>
    <row r="16" spans="1:9" ht="14.25" x14ac:dyDescent="0.2">
      <c r="A16" s="69">
        <v>27</v>
      </c>
      <c r="B16" s="46">
        <f>PRODUCT(PARAMETROS!B$5,A16)/A$3</f>
        <v>1418.1281999999999</v>
      </c>
      <c r="C16" s="47">
        <f t="shared" si="0"/>
        <v>575.1</v>
      </c>
      <c r="D16" s="70">
        <f>IF(B16&lt;C16,C16*PARAMETROS!F$5,B16*PARAMETROS!F$5)</f>
        <v>455.2191522</v>
      </c>
      <c r="E16" s="70">
        <f>IF(B16&lt;C16,C16*PARAMETROS!F$3,B16*PARAMETROS!F$3)</f>
        <v>455.2191522</v>
      </c>
    </row>
    <row r="17" spans="1:5" ht="14.25" x14ac:dyDescent="0.2">
      <c r="A17" s="69">
        <v>26</v>
      </c>
      <c r="B17" s="46">
        <f>PRODUCT(PARAMETROS!B$5,A17)/A$3</f>
        <v>1365.6049333333333</v>
      </c>
      <c r="C17" s="47">
        <f t="shared" si="0"/>
        <v>553.79999999999995</v>
      </c>
      <c r="D17" s="70">
        <f>IF(B17&lt;C17,C17*PARAMETROS!F$5,B17*PARAMETROS!F$5)</f>
        <v>438.35918359999999</v>
      </c>
      <c r="E17" s="70">
        <f>IF(B17&lt;C17,C17*PARAMETROS!F$3,B17*PARAMETROS!F$3)</f>
        <v>438.35918359999999</v>
      </c>
    </row>
    <row r="18" spans="1:5" ht="14.25" x14ac:dyDescent="0.2">
      <c r="A18" s="69">
        <v>25</v>
      </c>
      <c r="B18" s="46">
        <f>PRODUCT(PARAMETROS!B$5,A18)/A$3</f>
        <v>1313.0816666666665</v>
      </c>
      <c r="C18" s="47">
        <f t="shared" si="0"/>
        <v>532.5</v>
      </c>
      <c r="D18" s="70">
        <f>IF(B18&lt;C18,C18*PARAMETROS!F$5,B18*PARAMETROS!F$5)</f>
        <v>421.49921499999994</v>
      </c>
      <c r="E18" s="70">
        <f>IF(B18&lt;C18,C18*PARAMETROS!F$3,B18*PARAMETROS!F$3)</f>
        <v>421.49921499999994</v>
      </c>
    </row>
    <row r="19" spans="1:5" ht="14.25" x14ac:dyDescent="0.2">
      <c r="A19" s="69">
        <v>24</v>
      </c>
      <c r="B19" s="46">
        <f>PRODUCT(PARAMETROS!B$5,A19)/A$3</f>
        <v>1260.5583999999999</v>
      </c>
      <c r="C19" s="47">
        <f t="shared" si="0"/>
        <v>511.19999999999993</v>
      </c>
      <c r="D19" s="70">
        <f>IF(B19&lt;C19,C19*PARAMETROS!F$5,B19*PARAMETROS!F$5)</f>
        <v>404.63924639999999</v>
      </c>
      <c r="E19" s="70">
        <f>IF(B19&lt;C19,C19*PARAMETROS!F$3,B19*PARAMETROS!F$3)</f>
        <v>404.63924639999999</v>
      </c>
    </row>
    <row r="20" spans="1:5" ht="14.25" x14ac:dyDescent="0.2">
      <c r="A20" s="69">
        <v>23</v>
      </c>
      <c r="B20" s="46">
        <f>PRODUCT(PARAMETROS!B$5,A20)/A$3</f>
        <v>1208.0351333333333</v>
      </c>
      <c r="C20" s="47">
        <f t="shared" si="0"/>
        <v>489.9</v>
      </c>
      <c r="D20" s="70">
        <f>IF(B20&lt;C20,C20*PARAMETROS!F$5,B20*PARAMETROS!F$5)</f>
        <v>387.77927779999999</v>
      </c>
      <c r="E20" s="70">
        <f>IF(B20&lt;C20,C20*PARAMETROS!F$3,B20*PARAMETROS!F$3)</f>
        <v>387.77927779999999</v>
      </c>
    </row>
    <row r="21" spans="1:5" ht="14.25" x14ac:dyDescent="0.2">
      <c r="A21" s="69">
        <v>22</v>
      </c>
      <c r="B21" s="46">
        <f>PRODUCT(PARAMETROS!B$5,A21)/A$3</f>
        <v>1155.5118666666667</v>
      </c>
      <c r="C21" s="47">
        <f t="shared" si="0"/>
        <v>468.59999999999991</v>
      </c>
      <c r="D21" s="70">
        <f>IF(B21&lt;C21,C21*PARAMETROS!F$5,B21*PARAMETROS!F$5)</f>
        <v>370.91930920000004</v>
      </c>
      <c r="E21" s="70">
        <f>IF(B21&lt;C21,C21*PARAMETROS!F$3,B21*PARAMETROS!F$3)</f>
        <v>370.91930920000004</v>
      </c>
    </row>
    <row r="22" spans="1:5" ht="14.25" x14ac:dyDescent="0.2">
      <c r="A22" s="69">
        <v>21</v>
      </c>
      <c r="B22" s="46">
        <f>PRODUCT(PARAMETROS!B$5,A22)/A$3</f>
        <v>1102.9886000000001</v>
      </c>
      <c r="C22" s="47">
        <f t="shared" si="0"/>
        <v>447.29999999999995</v>
      </c>
      <c r="D22" s="70">
        <f>IF(B22&lt;C22,C22*PARAMETROS!F$5,B22*PARAMETROS!F$5)</f>
        <v>354.05934060000004</v>
      </c>
      <c r="E22" s="70">
        <f>IF(B22&lt;C22,C22*PARAMETROS!F$3,B22*PARAMETROS!F$3)</f>
        <v>354.05934060000004</v>
      </c>
    </row>
    <row r="23" spans="1:5" ht="14.25" x14ac:dyDescent="0.2">
      <c r="A23" s="69">
        <v>20</v>
      </c>
      <c r="B23" s="46">
        <f>PRODUCT(PARAMETROS!B$5,A23)/A$3</f>
        <v>1050.4653333333333</v>
      </c>
      <c r="C23" s="47">
        <f t="shared" si="0"/>
        <v>426</v>
      </c>
      <c r="D23" s="70">
        <f>IF(B23&lt;C23,C23*PARAMETROS!F$5,B23*PARAMETROS!F$5)</f>
        <v>337.19937199999998</v>
      </c>
      <c r="E23" s="70">
        <f>IF(B23&lt;C23,C23*PARAMETROS!F$3,B23*PARAMETROS!F$3)</f>
        <v>337.19937199999998</v>
      </c>
    </row>
    <row r="24" spans="1:5" ht="14.25" x14ac:dyDescent="0.2">
      <c r="A24" s="69">
        <v>19</v>
      </c>
      <c r="B24" s="46">
        <f>PRODUCT(PARAMETROS!B$5,A24)/A$3</f>
        <v>997.94206666666673</v>
      </c>
      <c r="C24" s="47">
        <f t="shared" si="0"/>
        <v>404.7</v>
      </c>
      <c r="D24" s="70">
        <f>IF(B24&lt;C24,C24*PARAMETROS!F$5,B24*PARAMETROS!F$5)</f>
        <v>320.33940340000004</v>
      </c>
      <c r="E24" s="70">
        <f>IF(B24&lt;C24,C24*PARAMETROS!F$3,B24*PARAMETROS!F$3)</f>
        <v>320.33940340000004</v>
      </c>
    </row>
    <row r="25" spans="1:5" ht="14.25" x14ac:dyDescent="0.2">
      <c r="A25" s="69">
        <v>18</v>
      </c>
      <c r="B25" s="46">
        <f>PRODUCT(PARAMETROS!B$5,A25)/A$3</f>
        <v>945.41880000000003</v>
      </c>
      <c r="C25" s="47">
        <f t="shared" si="0"/>
        <v>383.40000000000003</v>
      </c>
      <c r="D25" s="70">
        <f>IF(B25&lt;C25,C25*PARAMETROS!F$5,B25*PARAMETROS!F$5)</f>
        <v>303.47943480000004</v>
      </c>
      <c r="E25" s="70">
        <f>IF(B25&lt;C25,C25*PARAMETROS!F$3,B25*PARAMETROS!F$3)</f>
        <v>303.47943480000004</v>
      </c>
    </row>
    <row r="26" spans="1:5" ht="14.25" x14ac:dyDescent="0.2">
      <c r="A26" s="69">
        <v>17</v>
      </c>
      <c r="B26" s="46">
        <f>PRODUCT(PARAMETROS!B$5,A26)/A$3</f>
        <v>892.89553333333333</v>
      </c>
      <c r="C26" s="47">
        <f t="shared" si="0"/>
        <v>362.09999999999991</v>
      </c>
      <c r="D26" s="70">
        <f>IF(B26&lt;C26,C26*PARAMETROS!F$5,B26*PARAMETROS!F$5)</f>
        <v>286.61946620000003</v>
      </c>
      <c r="E26" s="70">
        <f>IF(B26&lt;C26,C26*PARAMETROS!F$3,B26*PARAMETROS!F$3)</f>
        <v>286.61946620000003</v>
      </c>
    </row>
    <row r="27" spans="1:5" ht="14.25" x14ac:dyDescent="0.2">
      <c r="A27" s="69">
        <v>16</v>
      </c>
      <c r="B27" s="46">
        <f>PRODUCT(PARAMETROS!B$5,A27)/A$3</f>
        <v>840.37226666666663</v>
      </c>
      <c r="C27" s="47">
        <f t="shared" si="0"/>
        <v>340.79999999999995</v>
      </c>
      <c r="D27" s="70">
        <f>IF(B27&lt;C27,C27*PARAMETROS!F$5,B27*PARAMETROS!F$5)</f>
        <v>269.75949759999997</v>
      </c>
      <c r="E27" s="70">
        <f>IF(B27&lt;C27,C27*PARAMETROS!F$3,B27*PARAMETROS!F$3)</f>
        <v>269.75949759999997</v>
      </c>
    </row>
    <row r="28" spans="1:5" ht="14.25" x14ac:dyDescent="0.2">
      <c r="A28" s="69">
        <v>15</v>
      </c>
      <c r="B28" s="46">
        <f>PRODUCT(PARAMETROS!B$5,A28)/A$3</f>
        <v>787.84899999999993</v>
      </c>
      <c r="C28" s="47">
        <f t="shared" si="0"/>
        <v>319.49999999999994</v>
      </c>
      <c r="D28" s="70">
        <f>IF(B28&lt;C28,C28*PARAMETROS!F$5,B28*PARAMETROS!F$5)</f>
        <v>252.89952899999997</v>
      </c>
      <c r="E28" s="70">
        <f>IF(B28&lt;C28,C28*PARAMETROS!F$3,B28*PARAMETROS!F$3)</f>
        <v>252.89952899999997</v>
      </c>
    </row>
    <row r="29" spans="1:5" ht="14.25" x14ac:dyDescent="0.2">
      <c r="A29" s="69">
        <v>14</v>
      </c>
      <c r="B29" s="46">
        <f>PRODUCT(PARAMETROS!B$5,A29)/A$3</f>
        <v>735.32573333333335</v>
      </c>
      <c r="C29" s="47">
        <f t="shared" si="0"/>
        <v>298.2</v>
      </c>
      <c r="D29" s="70">
        <f>IF(B29&lt;C29,C29*PARAMETROS!F$5,B29*PARAMETROS!F$5)</f>
        <v>236.0395604</v>
      </c>
      <c r="E29" s="70">
        <f>IF(B29&lt;C29,C29*PARAMETROS!F$3,B29*PARAMETROS!F$3)</f>
        <v>236.0395604</v>
      </c>
    </row>
    <row r="30" spans="1:5" ht="14.25" x14ac:dyDescent="0.2">
      <c r="A30" s="69">
        <v>13</v>
      </c>
      <c r="B30" s="46">
        <f>PRODUCT(PARAMETROS!B$5,A30)/A$3</f>
        <v>682.80246666666665</v>
      </c>
      <c r="C30" s="47">
        <f t="shared" si="0"/>
        <v>276.89999999999998</v>
      </c>
      <c r="D30" s="70">
        <f>IF(B30&lt;C30,C30*PARAMETROS!F$5,B30*PARAMETROS!F$5)</f>
        <v>219.1795918</v>
      </c>
      <c r="E30" s="70">
        <f>IF(B30&lt;C30,C30*PARAMETROS!F$3,B30*PARAMETROS!F$3)</f>
        <v>219.1795918</v>
      </c>
    </row>
    <row r="31" spans="1:5" ht="14.25" x14ac:dyDescent="0.2">
      <c r="A31" s="69">
        <v>12</v>
      </c>
      <c r="B31" s="46">
        <f>PRODUCT(PARAMETROS!B$5,A31)/A$3</f>
        <v>630.27919999999995</v>
      </c>
      <c r="C31" s="47">
        <f t="shared" si="0"/>
        <v>255.59999999999997</v>
      </c>
      <c r="D31" s="70">
        <f>IF(B31&lt;C31,C31*PARAMETROS!F$5,B31*PARAMETROS!F$5)</f>
        <v>202.3196232</v>
      </c>
      <c r="E31" s="70">
        <f>IF(B31&lt;C31,C31*PARAMETROS!F$3,B31*PARAMETROS!F$3)</f>
        <v>202.3196232</v>
      </c>
    </row>
    <row r="32" spans="1:5" ht="14.25" x14ac:dyDescent="0.2">
      <c r="A32" s="69">
        <v>11</v>
      </c>
      <c r="B32" s="46">
        <f>PRODUCT(PARAMETROS!B$5,A32)/A$3</f>
        <v>577.75593333333336</v>
      </c>
      <c r="C32" s="47">
        <f t="shared" si="0"/>
        <v>234.29999999999995</v>
      </c>
      <c r="D32" s="70">
        <f>IF(B32&lt;C32,C32*PARAMETROS!F$5,B32*PARAMETROS!F$5)</f>
        <v>185.45965460000002</v>
      </c>
      <c r="E32" s="70">
        <f>IF(B32&lt;C32,C32*PARAMETROS!F$3,B32*PARAMETROS!F$3)</f>
        <v>185.45965460000002</v>
      </c>
    </row>
    <row r="33" spans="1:5" ht="14.25" x14ac:dyDescent="0.2">
      <c r="A33" s="69">
        <v>10</v>
      </c>
      <c r="B33" s="46">
        <f>PRODUCT(PARAMETROS!B$5,A33)/A$3</f>
        <v>525.23266666666666</v>
      </c>
      <c r="C33" s="47">
        <f t="shared" si="0"/>
        <v>213</v>
      </c>
      <c r="D33" s="70">
        <f>IF(B33&lt;C33,C33*PARAMETROS!F$5,B33*PARAMETROS!F$5)</f>
        <v>168.59968599999999</v>
      </c>
      <c r="E33" s="70">
        <f>IF(B33&lt;C33,C33*PARAMETROS!F$3,B33*PARAMETROS!F$3)</f>
        <v>168.59968599999999</v>
      </c>
    </row>
    <row r="34" spans="1:5" ht="14.25" x14ac:dyDescent="0.2">
      <c r="A34" s="69">
        <v>9</v>
      </c>
      <c r="B34" s="46">
        <f>PRODUCT(PARAMETROS!B$5,A34)/A$3</f>
        <v>472.70940000000002</v>
      </c>
      <c r="C34" s="47">
        <f t="shared" si="0"/>
        <v>191.70000000000002</v>
      </c>
      <c r="D34" s="70">
        <f>IF(B34&lt;C34,C34*PARAMETROS!F$5,B34*PARAMETROS!F$5)</f>
        <v>151.73971740000002</v>
      </c>
      <c r="E34" s="70">
        <f>IF(B34&lt;C34,C34*PARAMETROS!F$3,B34*PARAMETROS!F$3)</f>
        <v>151.73971740000002</v>
      </c>
    </row>
    <row r="35" spans="1:5" ht="14.25" x14ac:dyDescent="0.2">
      <c r="A35" s="69">
        <v>8</v>
      </c>
      <c r="B35" s="46">
        <f>PRODUCT(PARAMETROS!B$5,A35)/A$3</f>
        <v>420.18613333333332</v>
      </c>
      <c r="C35" s="47">
        <f t="shared" si="0"/>
        <v>170.39999999999998</v>
      </c>
      <c r="D35" s="70">
        <f>IF(B35&lt;C35,C35*PARAMETROS!F$5,B35*PARAMETROS!F$5)</f>
        <v>134.87974879999999</v>
      </c>
      <c r="E35" s="70">
        <f>IF(B35&lt;C35,C35*PARAMETROS!F$3,B35*PARAMETROS!F$3)</f>
        <v>134.87974879999999</v>
      </c>
    </row>
    <row r="36" spans="1:5" ht="14.25" x14ac:dyDescent="0.2">
      <c r="A36" s="69">
        <v>7</v>
      </c>
      <c r="B36" s="46">
        <f>PRODUCT(PARAMETROS!B$5,A36)/A$3</f>
        <v>367.66286666666667</v>
      </c>
      <c r="C36" s="47">
        <f t="shared" si="0"/>
        <v>149.1</v>
      </c>
      <c r="D36" s="70">
        <f>IF(B36&lt;C36,C36*PARAMETROS!F$5,B36*PARAMETROS!F$5)</f>
        <v>118.0197802</v>
      </c>
      <c r="E36" s="70">
        <f>IF(B36&lt;C36,C36*PARAMETROS!F$3,B36*PARAMETROS!F$3)</f>
        <v>118.0197802</v>
      </c>
    </row>
    <row r="37" spans="1:5" ht="14.25" x14ac:dyDescent="0.2">
      <c r="A37" s="69">
        <v>6</v>
      </c>
      <c r="B37" s="46">
        <f>PRODUCT(PARAMETROS!B$5,A37)/A$3</f>
        <v>315.13959999999997</v>
      </c>
      <c r="C37" s="47">
        <f t="shared" si="0"/>
        <v>127.79999999999998</v>
      </c>
      <c r="D37" s="70">
        <f>IF(B37&lt;C37,C37*PARAMETROS!F$5,B37*PARAMETROS!F$5)</f>
        <v>101.1598116</v>
      </c>
      <c r="E37" s="70">
        <f>IF(B37&lt;C37,C37*PARAMETROS!F$3,B37*PARAMETROS!F$3)</f>
        <v>101.1598116</v>
      </c>
    </row>
    <row r="38" spans="1:5" ht="14.25" x14ac:dyDescent="0.2">
      <c r="A38" s="69">
        <v>5</v>
      </c>
      <c r="B38" s="46">
        <f>PRODUCT(PARAMETROS!B$5,A38)/A$3</f>
        <v>262.61633333333333</v>
      </c>
      <c r="C38" s="47">
        <f t="shared" si="0"/>
        <v>106.5</v>
      </c>
      <c r="D38" s="70">
        <f>IF(B38&lt;C38,C38*PARAMETROS!F$5,B38*PARAMETROS!F$5)</f>
        <v>84.299842999999996</v>
      </c>
      <c r="E38" s="70">
        <f>IF(B38&lt;C38,C38*PARAMETROS!F$3,B38*PARAMETROS!F$3)</f>
        <v>84.299842999999996</v>
      </c>
    </row>
    <row r="39" spans="1:5" ht="14.25" x14ac:dyDescent="0.2">
      <c r="A39" s="69">
        <v>4</v>
      </c>
      <c r="B39" s="46">
        <f>PRODUCT(PARAMETROS!B$5,A39)/A$3</f>
        <v>210.09306666666666</v>
      </c>
      <c r="C39" s="47">
        <f t="shared" si="0"/>
        <v>85.199999999999989</v>
      </c>
      <c r="D39" s="70">
        <f>IF(B39&lt;C39,C39*PARAMETROS!F$5,B39*PARAMETROS!F$5)</f>
        <v>67.439874399999994</v>
      </c>
      <c r="E39" s="70">
        <f>IF(B39&lt;C39,C39*PARAMETROS!F$3,B39*PARAMETROS!F$3)</f>
        <v>67.439874399999994</v>
      </c>
    </row>
    <row r="40" spans="1:5" ht="14.25" x14ac:dyDescent="0.2">
      <c r="A40" s="69">
        <v>3</v>
      </c>
      <c r="B40" s="46">
        <f>PRODUCT(PARAMETROS!B$5,A40)/A$3</f>
        <v>157.56979999999999</v>
      </c>
      <c r="C40" s="47">
        <f t="shared" si="0"/>
        <v>63.899999999999991</v>
      </c>
      <c r="D40" s="70">
        <f>IF(B40&lt;C40,C40*PARAMETROS!F$5,B40*PARAMETROS!F$5)</f>
        <v>50.579905799999999</v>
      </c>
      <c r="E40" s="70">
        <f>IF(B40&lt;C40,C40*PARAMETROS!F$3,B40*PARAMETROS!F$3)</f>
        <v>50.579905799999999</v>
      </c>
    </row>
    <row r="41" spans="1:5" ht="14.25" x14ac:dyDescent="0.2">
      <c r="A41" s="69">
        <v>2</v>
      </c>
      <c r="B41" s="46">
        <f>PRODUCT(PARAMETROS!B$5,A41)/A$3</f>
        <v>105.04653333333333</v>
      </c>
      <c r="C41" s="47">
        <f t="shared" si="0"/>
        <v>42.599999999999994</v>
      </c>
      <c r="D41" s="70">
        <f>IF(B41&lt;C41,C41*PARAMETROS!F$5,B41*PARAMETROS!F$5)</f>
        <v>33.719937199999997</v>
      </c>
      <c r="E41" s="70">
        <f>IF(B41&lt;C41,C41*PARAMETROS!F$3,B41*PARAMETROS!F$3)</f>
        <v>33.719937199999997</v>
      </c>
    </row>
    <row r="42" spans="1:5" ht="14.25" x14ac:dyDescent="0.2">
      <c r="A42" s="69">
        <v>1</v>
      </c>
      <c r="B42" s="46">
        <f>PRODUCT(PARAMETROS!B$5,A42)/A$3</f>
        <v>52.523266666666665</v>
      </c>
      <c r="C42" s="47">
        <f t="shared" si="0"/>
        <v>21.299999999999997</v>
      </c>
      <c r="D42" s="70">
        <f>IF(B42&lt;C42,C42*PARAMETROS!F$5,B42*PARAMETROS!F$5)</f>
        <v>16.859968599999998</v>
      </c>
      <c r="E42" s="70">
        <f>IF(B42&lt;C42,C42*PARAMETROS!F$3,B42*PARAMETROS!F$3)</f>
        <v>16.859968599999998</v>
      </c>
    </row>
    <row r="46" spans="1:5" ht="43.5" hidden="1" thickBot="1" x14ac:dyDescent="0.25">
      <c r="B46" s="55" t="s">
        <v>66</v>
      </c>
      <c r="C46" s="56">
        <v>4.97</v>
      </c>
    </row>
  </sheetData>
  <sheetProtection algorithmName="SHA-512" hashValue="aMYCCTeJk/7dNgp/LmLXXkB7rO6yK1kZiQsQuQx+JuP8nV+TYUxScPNCvejQdAV4BmDlPV5l7mD3PtMSdMWLCA==" saltValue="PaFXjJvf2GVz26Ca1JvTyQ==" spinCount="100000" sheet="1" objects="1" scenarios="1"/>
  <mergeCells count="1">
    <mergeCell ref="D1:E1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9" workbookViewId="0">
      <selection activeCell="C28" sqref="C1:C1048576"/>
    </sheetView>
  </sheetViews>
  <sheetFormatPr baseColWidth="10" defaultRowHeight="12.75" x14ac:dyDescent="0.2"/>
  <cols>
    <col min="1" max="1" width="25.140625" style="1" bestFit="1" customWidth="1"/>
    <col min="2" max="2" width="25.140625" style="1" customWidth="1"/>
    <col min="3" max="3" width="19.7109375" style="42" hidden="1" customWidth="1"/>
    <col min="4" max="4" width="15.140625" customWidth="1"/>
    <col min="5" max="5" width="19.140625" customWidth="1"/>
    <col min="6" max="6" width="6.85546875" customWidth="1"/>
    <col min="7" max="7" width="6.85546875" style="3" bestFit="1" customWidth="1"/>
    <col min="8" max="8" width="28.7109375" bestFit="1" customWidth="1"/>
    <col min="9" max="9" width="12.42578125" bestFit="1" customWidth="1"/>
    <col min="10" max="10" width="37.28515625" bestFit="1" customWidth="1"/>
  </cols>
  <sheetData>
    <row r="1" spans="1:9" ht="40.9" customHeight="1" thickBot="1" x14ac:dyDescent="0.25">
      <c r="B1" s="72" t="s">
        <v>4</v>
      </c>
      <c r="C1" s="72"/>
      <c r="D1" s="89" t="s">
        <v>50</v>
      </c>
      <c r="E1" s="90"/>
      <c r="G1"/>
    </row>
    <row r="2" spans="1:9" ht="28.5" x14ac:dyDescent="0.2">
      <c r="A2" s="71" t="s">
        <v>0</v>
      </c>
      <c r="B2" s="73" t="s">
        <v>5</v>
      </c>
      <c r="C2" s="74" t="s">
        <v>57</v>
      </c>
      <c r="D2" s="73" t="s">
        <v>48</v>
      </c>
      <c r="E2" s="73" t="s">
        <v>49</v>
      </c>
      <c r="G2"/>
      <c r="H2" s="78" t="s">
        <v>59</v>
      </c>
      <c r="I2" s="78"/>
    </row>
    <row r="3" spans="1:9" ht="14.25" x14ac:dyDescent="0.2">
      <c r="A3" s="69">
        <v>40</v>
      </c>
      <c r="B3" s="46">
        <f>PARAMETROS!B6</f>
        <v>1804.3016666666667</v>
      </c>
      <c r="C3" s="47"/>
      <c r="D3" s="70">
        <f>PRODUCT(B3,PARAMETROS!F$4)</f>
        <v>579.180835</v>
      </c>
      <c r="E3" s="70">
        <f>PRODUCT(B3,PARAMETROS!F$2)</f>
        <v>579.180835</v>
      </c>
      <c r="G3"/>
      <c r="H3" s="79" t="s">
        <v>60</v>
      </c>
      <c r="I3" s="80">
        <v>0.32100000000000001</v>
      </c>
    </row>
    <row r="4" spans="1:9" ht="14.25" x14ac:dyDescent="0.2">
      <c r="A4" s="69">
        <v>39</v>
      </c>
      <c r="B4" s="46">
        <f>PRODUCT(B$3,A4)/A$3</f>
        <v>1759.194125</v>
      </c>
      <c r="C4" s="47">
        <f>(A4/7*30)*$C$46</f>
        <v>830.69999999999993</v>
      </c>
      <c r="D4" s="70">
        <f>IF(B4&lt;C4,C4*PARAMETROS!F$5,B4*PARAMETROS!F$5)</f>
        <v>564.70131412499995</v>
      </c>
      <c r="E4" s="70">
        <f>IF(B4&lt;C4,C4*PARAMETROS!F$3,B4*PARAMETROS!F$3)</f>
        <v>564.70131412499995</v>
      </c>
      <c r="G4"/>
      <c r="H4" s="79" t="s">
        <v>61</v>
      </c>
      <c r="I4" s="80">
        <v>0.32100000000000001</v>
      </c>
    </row>
    <row r="5" spans="1:9" ht="14.25" x14ac:dyDescent="0.2">
      <c r="A5" s="69">
        <v>38</v>
      </c>
      <c r="B5" s="46">
        <f>PRODUCT(B$3,A5)/A$3</f>
        <v>1714.0865833333332</v>
      </c>
      <c r="C5" s="47">
        <f t="shared" ref="C5:C42" si="0">(A5/7*30)*$C$46</f>
        <v>809.4</v>
      </c>
      <c r="D5" s="70">
        <f>IF(B5&lt;C5,C5*PARAMETROS!F$5,B5*PARAMETROS!F$5)</f>
        <v>550.22179325000002</v>
      </c>
      <c r="E5" s="70">
        <f>IF(B5&lt;C5,C5*PARAMETROS!F$3,B5*PARAMETROS!F$3)</f>
        <v>550.22179325000002</v>
      </c>
      <c r="G5"/>
      <c r="H5" s="79" t="s">
        <v>62</v>
      </c>
      <c r="I5" s="80">
        <v>0.32100000000000001</v>
      </c>
    </row>
    <row r="6" spans="1:9" ht="14.25" x14ac:dyDescent="0.2">
      <c r="A6" s="69">
        <v>37</v>
      </c>
      <c r="B6" s="46">
        <f t="shared" ref="B6:B42" si="1">PRODUCT(B$3,A6)/A$3</f>
        <v>1668.9790416666667</v>
      </c>
      <c r="C6" s="47">
        <f t="shared" si="0"/>
        <v>788.09999999999991</v>
      </c>
      <c r="D6" s="70">
        <f>IF(B6&lt;C6,C6*PARAMETROS!F$5,B6*PARAMETROS!F$5)</f>
        <v>535.74227237500008</v>
      </c>
      <c r="E6" s="70">
        <f>IF(B6&lt;C6,C6*PARAMETROS!F$3,B6*PARAMETROS!F$3)</f>
        <v>535.74227237500008</v>
      </c>
      <c r="G6"/>
      <c r="H6" s="79" t="s">
        <v>63</v>
      </c>
      <c r="I6" s="80">
        <v>0.32100000000000001</v>
      </c>
    </row>
    <row r="7" spans="1:9" ht="14.25" x14ac:dyDescent="0.2">
      <c r="A7" s="69">
        <v>36</v>
      </c>
      <c r="B7" s="46">
        <f t="shared" si="1"/>
        <v>1623.8715</v>
      </c>
      <c r="C7" s="47">
        <f t="shared" si="0"/>
        <v>766.80000000000007</v>
      </c>
      <c r="D7" s="70">
        <f>IF(B7&lt;C7,C7*PARAMETROS!F$5,B7*PARAMETROS!F$5)</f>
        <v>521.26275150000004</v>
      </c>
      <c r="E7" s="70">
        <f>IF(B7&lt;C7,C7*PARAMETROS!F$3,B7*PARAMETROS!F$3)</f>
        <v>521.26275150000004</v>
      </c>
      <c r="G7"/>
    </row>
    <row r="8" spans="1:9" ht="14.25" x14ac:dyDescent="0.2">
      <c r="A8" s="69">
        <v>35</v>
      </c>
      <c r="B8" s="46">
        <f t="shared" si="1"/>
        <v>1578.7639583333334</v>
      </c>
      <c r="C8" s="47">
        <f t="shared" si="0"/>
        <v>745.5</v>
      </c>
      <c r="D8" s="70">
        <f>IF(B8&lt;C8,C8*PARAMETROS!F$5,B8*PARAMETROS!F$5)</f>
        <v>506.78323062500004</v>
      </c>
      <c r="E8" s="70">
        <f>IF(B8&lt;C8,C8*PARAMETROS!F$3,B8*PARAMETROS!F$3)</f>
        <v>506.78323062500004</v>
      </c>
      <c r="G8"/>
    </row>
    <row r="9" spans="1:9" ht="14.25" x14ac:dyDescent="0.2">
      <c r="A9" s="69">
        <v>34</v>
      </c>
      <c r="B9" s="46">
        <f t="shared" si="1"/>
        <v>1533.6564166666667</v>
      </c>
      <c r="C9" s="47">
        <f t="shared" si="0"/>
        <v>724.19999999999982</v>
      </c>
      <c r="D9" s="70">
        <f>IF(B9&lt;C9,C9*PARAMETROS!F$5,B9*PARAMETROS!F$5)</f>
        <v>492.30370975</v>
      </c>
      <c r="E9" s="70">
        <f>IF(B9&lt;C9,C9*PARAMETROS!F$3,B9*PARAMETROS!F$3)</f>
        <v>492.30370975</v>
      </c>
      <c r="G9"/>
    </row>
    <row r="10" spans="1:9" ht="14.25" x14ac:dyDescent="0.2">
      <c r="A10" s="69">
        <v>33</v>
      </c>
      <c r="B10" s="46">
        <f t="shared" si="1"/>
        <v>1488.548875</v>
      </c>
      <c r="C10" s="47">
        <f t="shared" si="0"/>
        <v>702.90000000000009</v>
      </c>
      <c r="D10" s="70">
        <f>IF(B10&lt;C10,C10*PARAMETROS!F$5,B10*PARAMETROS!F$5)</f>
        <v>477.824188875</v>
      </c>
      <c r="E10" s="70">
        <f>IF(B10&lt;C10,C10*PARAMETROS!F$3,B10*PARAMETROS!F$3)</f>
        <v>477.824188875</v>
      </c>
      <c r="G10"/>
    </row>
    <row r="11" spans="1:9" ht="14.25" x14ac:dyDescent="0.2">
      <c r="A11" s="69">
        <v>32</v>
      </c>
      <c r="B11" s="46">
        <f t="shared" si="1"/>
        <v>1443.4413333333334</v>
      </c>
      <c r="C11" s="47">
        <f t="shared" si="0"/>
        <v>681.59999999999991</v>
      </c>
      <c r="D11" s="70">
        <f>IF(B11&lt;C11,C11*PARAMETROS!F$5,B11*PARAMETROS!F$5)</f>
        <v>463.34466800000007</v>
      </c>
      <c r="E11" s="70">
        <f>IF(B11&lt;C11,C11*PARAMETROS!F$3,B11*PARAMETROS!F$3)</f>
        <v>463.34466800000007</v>
      </c>
      <c r="G11"/>
    </row>
    <row r="12" spans="1:9" ht="14.25" x14ac:dyDescent="0.2">
      <c r="A12" s="69">
        <v>31</v>
      </c>
      <c r="B12" s="46">
        <f t="shared" si="1"/>
        <v>1398.3337916666667</v>
      </c>
      <c r="C12" s="47">
        <f t="shared" si="0"/>
        <v>660.3</v>
      </c>
      <c r="D12" s="70">
        <f>IF(B12&lt;C12,C12*PARAMETROS!F$5,B12*PARAMETROS!F$5)</f>
        <v>448.86514712500002</v>
      </c>
      <c r="E12" s="70">
        <f>IF(B12&lt;C12,C12*PARAMETROS!F$3,B12*PARAMETROS!F$3)</f>
        <v>448.86514712500002</v>
      </c>
      <c r="G12"/>
    </row>
    <row r="13" spans="1:9" ht="14.25" x14ac:dyDescent="0.2">
      <c r="A13" s="69">
        <v>30</v>
      </c>
      <c r="B13" s="46">
        <f t="shared" si="1"/>
        <v>1353.2262500000002</v>
      </c>
      <c r="C13" s="47">
        <f t="shared" si="0"/>
        <v>638.99999999999989</v>
      </c>
      <c r="D13" s="70">
        <f>IF(B13&lt;C13,C13*PARAMETROS!F$5,B13*PARAMETROS!F$5)</f>
        <v>434.38562625000009</v>
      </c>
      <c r="E13" s="70">
        <f>IF(B13&lt;C13,C13*PARAMETROS!F$3,B13*PARAMETROS!F$3)</f>
        <v>434.38562625000009</v>
      </c>
      <c r="G13"/>
    </row>
    <row r="14" spans="1:9" ht="14.25" x14ac:dyDescent="0.2">
      <c r="A14" s="69">
        <v>29</v>
      </c>
      <c r="B14" s="46">
        <f t="shared" si="1"/>
        <v>1308.1187083333334</v>
      </c>
      <c r="C14" s="47">
        <f t="shared" si="0"/>
        <v>617.70000000000005</v>
      </c>
      <c r="D14" s="70">
        <f>IF(B14&lt;C14,C14*PARAMETROS!F$5,B14*PARAMETROS!F$5)</f>
        <v>419.90610537500004</v>
      </c>
      <c r="E14" s="70">
        <f>IF(B14&lt;C14,C14*PARAMETROS!F$3,B14*PARAMETROS!F$3)</f>
        <v>419.90610537500004</v>
      </c>
      <c r="G14"/>
    </row>
    <row r="15" spans="1:9" ht="14.25" x14ac:dyDescent="0.2">
      <c r="A15" s="69">
        <v>28</v>
      </c>
      <c r="B15" s="46">
        <f t="shared" si="1"/>
        <v>1263.0111666666667</v>
      </c>
      <c r="C15" s="47">
        <f t="shared" si="0"/>
        <v>596.4</v>
      </c>
      <c r="D15" s="70">
        <f>IF(B15&lt;C15,C15*PARAMETROS!F$5,B15*PARAMETROS!F$5)</f>
        <v>405.42658449999999</v>
      </c>
      <c r="E15" s="70">
        <f>IF(B15&lt;C15,C15*PARAMETROS!F$3,B15*PARAMETROS!F$3)</f>
        <v>405.42658449999999</v>
      </c>
      <c r="G15"/>
    </row>
    <row r="16" spans="1:9" ht="14.25" x14ac:dyDescent="0.2">
      <c r="A16" s="69">
        <v>27</v>
      </c>
      <c r="B16" s="46">
        <f t="shared" si="1"/>
        <v>1217.9036250000001</v>
      </c>
      <c r="C16" s="47">
        <f t="shared" si="0"/>
        <v>575.1</v>
      </c>
      <c r="D16" s="70">
        <f>IF(B16&lt;C16,C16*PARAMETROS!F$5,B16*PARAMETROS!F$5)</f>
        <v>390.94706362500006</v>
      </c>
      <c r="E16" s="70">
        <f>IF(B16&lt;C16,C16*PARAMETROS!F$3,B16*PARAMETROS!F$3)</f>
        <v>390.94706362500006</v>
      </c>
      <c r="G16"/>
    </row>
    <row r="17" spans="1:7" ht="14.25" x14ac:dyDescent="0.2">
      <c r="A17" s="69">
        <v>26</v>
      </c>
      <c r="B17" s="46">
        <f t="shared" si="1"/>
        <v>1172.7960833333334</v>
      </c>
      <c r="C17" s="47">
        <f t="shared" si="0"/>
        <v>553.79999999999995</v>
      </c>
      <c r="D17" s="70">
        <f>IF(B17&lt;C17,C17*PARAMETROS!F$5,B17*PARAMETROS!F$5)</f>
        <v>376.46754275000001</v>
      </c>
      <c r="E17" s="70">
        <f>IF(B17&lt;C17,C17*PARAMETROS!F$3,B17*PARAMETROS!F$3)</f>
        <v>376.46754275000001</v>
      </c>
      <c r="G17"/>
    </row>
    <row r="18" spans="1:7" ht="14.25" x14ac:dyDescent="0.2">
      <c r="A18" s="69">
        <v>25</v>
      </c>
      <c r="B18" s="46">
        <f t="shared" si="1"/>
        <v>1127.6885416666669</v>
      </c>
      <c r="C18" s="47">
        <f t="shared" si="0"/>
        <v>532.5</v>
      </c>
      <c r="D18" s="70">
        <f>IF(B18&lt;C18,C18*PARAMETROS!F$5,B18*PARAMETROS!F$5)</f>
        <v>361.98802187500007</v>
      </c>
      <c r="E18" s="70">
        <f>IF(B18&lt;C18,C18*PARAMETROS!F$3,B18*PARAMETROS!F$3)</f>
        <v>361.98802187500007</v>
      </c>
      <c r="G18"/>
    </row>
    <row r="19" spans="1:7" ht="14.25" x14ac:dyDescent="0.2">
      <c r="A19" s="69">
        <v>24</v>
      </c>
      <c r="B19" s="46">
        <f t="shared" si="1"/>
        <v>1082.5810000000001</v>
      </c>
      <c r="C19" s="47">
        <f t="shared" si="0"/>
        <v>511.19999999999993</v>
      </c>
      <c r="D19" s="70">
        <f>IF(B19&lt;C19,C19*PARAMETROS!F$5,B19*PARAMETROS!F$5)</f>
        <v>347.50850100000002</v>
      </c>
      <c r="E19" s="70">
        <f>IF(B19&lt;C19,C19*PARAMETROS!F$3,B19*PARAMETROS!F$3)</f>
        <v>347.50850100000002</v>
      </c>
      <c r="G19"/>
    </row>
    <row r="20" spans="1:7" ht="14.25" x14ac:dyDescent="0.2">
      <c r="A20" s="69">
        <v>23</v>
      </c>
      <c r="B20" s="46">
        <f t="shared" si="1"/>
        <v>1037.4734583333334</v>
      </c>
      <c r="C20" s="47">
        <f t="shared" si="0"/>
        <v>489.9</v>
      </c>
      <c r="D20" s="70">
        <f>IF(B20&lt;C20,C20*PARAMETROS!F$5,B20*PARAMETROS!F$5)</f>
        <v>333.02898012500003</v>
      </c>
      <c r="E20" s="70">
        <f>IF(B20&lt;C20,C20*PARAMETROS!F$3,B20*PARAMETROS!F$3)</f>
        <v>333.02898012500003</v>
      </c>
      <c r="G20"/>
    </row>
    <row r="21" spans="1:7" ht="14.25" x14ac:dyDescent="0.2">
      <c r="A21" s="69">
        <v>22</v>
      </c>
      <c r="B21" s="46">
        <f t="shared" si="1"/>
        <v>992.36591666666664</v>
      </c>
      <c r="C21" s="47">
        <f t="shared" si="0"/>
        <v>468.59999999999991</v>
      </c>
      <c r="D21" s="70">
        <f>IF(B21&lt;C21,C21*PARAMETROS!F$5,B21*PARAMETROS!F$5)</f>
        <v>318.54945924999998</v>
      </c>
      <c r="E21" s="70">
        <f>IF(B21&lt;C21,C21*PARAMETROS!F$3,B21*PARAMETROS!F$3)</f>
        <v>318.54945924999998</v>
      </c>
      <c r="G21"/>
    </row>
    <row r="22" spans="1:7" ht="14.25" x14ac:dyDescent="0.2">
      <c r="A22" s="69">
        <v>21</v>
      </c>
      <c r="B22" s="46">
        <f t="shared" si="1"/>
        <v>947.258375</v>
      </c>
      <c r="C22" s="47">
        <f t="shared" si="0"/>
        <v>447.29999999999995</v>
      </c>
      <c r="D22" s="70">
        <f>IF(B22&lt;C22,C22*PARAMETROS!F$5,B22*PARAMETROS!F$5)</f>
        <v>304.06993837499999</v>
      </c>
      <c r="E22" s="70">
        <f>IF(B22&lt;C22,C22*PARAMETROS!F$3,B22*PARAMETROS!F$3)</f>
        <v>304.06993837499999</v>
      </c>
      <c r="G22"/>
    </row>
    <row r="23" spans="1:7" ht="14.25" x14ac:dyDescent="0.2">
      <c r="A23" s="69">
        <v>20</v>
      </c>
      <c r="B23" s="46">
        <f t="shared" si="1"/>
        <v>902.15083333333337</v>
      </c>
      <c r="C23" s="47">
        <f t="shared" si="0"/>
        <v>426</v>
      </c>
      <c r="D23" s="70">
        <f>IF(B23&lt;C23,C23*PARAMETROS!F$5,B23*PARAMETROS!F$5)</f>
        <v>289.5904175</v>
      </c>
      <c r="E23" s="70">
        <f>IF(B23&lt;C23,C23*PARAMETROS!F$3,B23*PARAMETROS!F$3)</f>
        <v>289.5904175</v>
      </c>
      <c r="G23"/>
    </row>
    <row r="24" spans="1:7" ht="14.25" x14ac:dyDescent="0.2">
      <c r="A24" s="69">
        <v>19</v>
      </c>
      <c r="B24" s="46">
        <f t="shared" si="1"/>
        <v>857.04329166666662</v>
      </c>
      <c r="C24" s="47">
        <f t="shared" si="0"/>
        <v>404.7</v>
      </c>
      <c r="D24" s="70">
        <f>IF(B24&lt;C24,C24*PARAMETROS!F$5,B24*PARAMETROS!F$5)</f>
        <v>275.11089662500001</v>
      </c>
      <c r="E24" s="70">
        <f>IF(B24&lt;C24,C24*PARAMETROS!F$3,B24*PARAMETROS!F$3)</f>
        <v>275.11089662500001</v>
      </c>
      <c r="G24"/>
    </row>
    <row r="25" spans="1:7" ht="14.25" x14ac:dyDescent="0.2">
      <c r="A25" s="69">
        <v>18</v>
      </c>
      <c r="B25" s="46">
        <f t="shared" si="1"/>
        <v>811.93574999999998</v>
      </c>
      <c r="C25" s="47">
        <f t="shared" si="0"/>
        <v>383.40000000000003</v>
      </c>
      <c r="D25" s="70">
        <f>IF(B25&lt;C25,C25*PARAMETROS!F$5,B25*PARAMETROS!F$5)</f>
        <v>260.63137575000002</v>
      </c>
      <c r="E25" s="70">
        <f>IF(B25&lt;C25,C25*PARAMETROS!F$3,B25*PARAMETROS!F$3)</f>
        <v>260.63137575000002</v>
      </c>
      <c r="G25"/>
    </row>
    <row r="26" spans="1:7" ht="14.25" x14ac:dyDescent="0.2">
      <c r="A26" s="69">
        <v>17</v>
      </c>
      <c r="B26" s="46">
        <f t="shared" si="1"/>
        <v>766.82820833333335</v>
      </c>
      <c r="C26" s="47">
        <f t="shared" si="0"/>
        <v>362.09999999999991</v>
      </c>
      <c r="D26" s="70">
        <f>IF(B26&lt;C26,C26*PARAMETROS!F$5,B26*PARAMETROS!F$5)</f>
        <v>246.151854875</v>
      </c>
      <c r="E26" s="70">
        <f>IF(B26&lt;C26,C26*PARAMETROS!F$3,B26*PARAMETROS!F$3)</f>
        <v>246.151854875</v>
      </c>
      <c r="G26"/>
    </row>
    <row r="27" spans="1:7" ht="14.25" x14ac:dyDescent="0.2">
      <c r="A27" s="69">
        <v>16</v>
      </c>
      <c r="B27" s="46">
        <f t="shared" si="1"/>
        <v>721.72066666666672</v>
      </c>
      <c r="C27" s="47">
        <f t="shared" si="0"/>
        <v>340.79999999999995</v>
      </c>
      <c r="D27" s="70">
        <f>IF(B27&lt;C27,C27*PARAMETROS!F$5,B27*PARAMETROS!F$5)</f>
        <v>231.67233400000003</v>
      </c>
      <c r="E27" s="70">
        <f>IF(B27&lt;C27,C27*PARAMETROS!F$3,B27*PARAMETROS!F$3)</f>
        <v>231.67233400000003</v>
      </c>
      <c r="G27"/>
    </row>
    <row r="28" spans="1:7" ht="14.25" x14ac:dyDescent="0.2">
      <c r="A28" s="69">
        <v>15</v>
      </c>
      <c r="B28" s="46">
        <f t="shared" si="1"/>
        <v>676.61312500000008</v>
      </c>
      <c r="C28" s="47">
        <f t="shared" si="0"/>
        <v>319.49999999999994</v>
      </c>
      <c r="D28" s="70">
        <f>IF(B28&lt;C28,C28*PARAMETROS!F$5,B28*PARAMETROS!F$5)</f>
        <v>217.19281312500004</v>
      </c>
      <c r="E28" s="70">
        <f>IF(B28&lt;C28,C28*PARAMETROS!F$3,B28*PARAMETROS!F$3)</f>
        <v>217.19281312500004</v>
      </c>
      <c r="G28"/>
    </row>
    <row r="29" spans="1:7" ht="14.25" x14ac:dyDescent="0.2">
      <c r="A29" s="69">
        <v>14</v>
      </c>
      <c r="B29" s="46">
        <f t="shared" si="1"/>
        <v>631.50558333333333</v>
      </c>
      <c r="C29" s="47">
        <f t="shared" si="0"/>
        <v>298.2</v>
      </c>
      <c r="D29" s="70">
        <f>IF(B29&lt;C29,C29*PARAMETROS!F$5,B29*PARAMETROS!F$5)</f>
        <v>202.71329224999999</v>
      </c>
      <c r="E29" s="70">
        <f>IF(B29&lt;C29,C29*PARAMETROS!F$3,B29*PARAMETROS!F$3)</f>
        <v>202.71329224999999</v>
      </c>
      <c r="G29"/>
    </row>
    <row r="30" spans="1:7" ht="14.25" x14ac:dyDescent="0.2">
      <c r="A30" s="69">
        <v>13</v>
      </c>
      <c r="B30" s="46">
        <f t="shared" si="1"/>
        <v>586.3980416666667</v>
      </c>
      <c r="C30" s="47">
        <f t="shared" si="0"/>
        <v>276.89999999999998</v>
      </c>
      <c r="D30" s="70">
        <f>IF(B30&lt;C30,C30*PARAMETROS!F$5,B30*PARAMETROS!F$5)</f>
        <v>188.233771375</v>
      </c>
      <c r="E30" s="70">
        <f>IF(B30&lt;C30,C30*PARAMETROS!F$3,B30*PARAMETROS!F$3)</f>
        <v>188.233771375</v>
      </c>
      <c r="G30"/>
    </row>
    <row r="31" spans="1:7" ht="14.25" x14ac:dyDescent="0.2">
      <c r="A31" s="69">
        <v>12</v>
      </c>
      <c r="B31" s="46">
        <f t="shared" si="1"/>
        <v>541.29050000000007</v>
      </c>
      <c r="C31" s="47">
        <f t="shared" si="0"/>
        <v>255.59999999999997</v>
      </c>
      <c r="D31" s="70">
        <f>IF(B31&lt;C31,C31*PARAMETROS!F$5,B31*PARAMETROS!F$5)</f>
        <v>173.75425050000001</v>
      </c>
      <c r="E31" s="70">
        <f>IF(B31&lt;C31,C31*PARAMETROS!F$3,B31*PARAMETROS!F$3)</f>
        <v>173.75425050000001</v>
      </c>
      <c r="G31"/>
    </row>
    <row r="32" spans="1:7" ht="14.25" x14ac:dyDescent="0.2">
      <c r="A32" s="69">
        <v>11</v>
      </c>
      <c r="B32" s="46">
        <f t="shared" si="1"/>
        <v>496.18295833333332</v>
      </c>
      <c r="C32" s="47">
        <f t="shared" si="0"/>
        <v>234.29999999999995</v>
      </c>
      <c r="D32" s="70">
        <f>IF(B32&lt;C32,C32*PARAMETROS!F$5,B32*PARAMETROS!F$5)</f>
        <v>159.27472962499999</v>
      </c>
      <c r="E32" s="70">
        <f>IF(B32&lt;C32,C32*PARAMETROS!F$3,B32*PARAMETROS!F$3)</f>
        <v>159.27472962499999</v>
      </c>
      <c r="G32"/>
    </row>
    <row r="33" spans="1:7" ht="14.25" x14ac:dyDescent="0.2">
      <c r="A33" s="69">
        <v>10</v>
      </c>
      <c r="B33" s="46">
        <f t="shared" si="1"/>
        <v>451.07541666666668</v>
      </c>
      <c r="C33" s="47">
        <f t="shared" si="0"/>
        <v>213</v>
      </c>
      <c r="D33" s="70">
        <f>IF(B33&lt;C33,C33*PARAMETROS!F$5,B33*PARAMETROS!F$5)</f>
        <v>144.79520875</v>
      </c>
      <c r="E33" s="70">
        <f>IF(B33&lt;C33,C33*PARAMETROS!F$3,B33*PARAMETROS!F$3)</f>
        <v>144.79520875</v>
      </c>
      <c r="G33"/>
    </row>
    <row r="34" spans="1:7" ht="14.25" x14ac:dyDescent="0.2">
      <c r="A34" s="69">
        <v>9</v>
      </c>
      <c r="B34" s="46">
        <f t="shared" si="1"/>
        <v>405.96787499999999</v>
      </c>
      <c r="C34" s="47">
        <f t="shared" si="0"/>
        <v>191.70000000000002</v>
      </c>
      <c r="D34" s="70">
        <f>IF(B34&lt;C34,C34*PARAMETROS!F$5,B34*PARAMETROS!F$5)</f>
        <v>130.31568787500001</v>
      </c>
      <c r="E34" s="70">
        <f>IF(B34&lt;C34,C34*PARAMETROS!F$3,B34*PARAMETROS!F$3)</f>
        <v>130.31568787500001</v>
      </c>
      <c r="G34"/>
    </row>
    <row r="35" spans="1:7" ht="14.25" x14ac:dyDescent="0.2">
      <c r="A35" s="69">
        <v>8</v>
      </c>
      <c r="B35" s="46">
        <f t="shared" si="1"/>
        <v>360.86033333333336</v>
      </c>
      <c r="C35" s="47">
        <f t="shared" si="0"/>
        <v>170.39999999999998</v>
      </c>
      <c r="D35" s="70">
        <f>IF(B35&lt;C35,C35*PARAMETROS!F$5,B35*PARAMETROS!F$5)</f>
        <v>115.83616700000002</v>
      </c>
      <c r="E35" s="70">
        <f>IF(B35&lt;C35,C35*PARAMETROS!F$3,B35*PARAMETROS!F$3)</f>
        <v>115.83616700000002</v>
      </c>
      <c r="G35" s="14"/>
    </row>
    <row r="36" spans="1:7" ht="14.25" x14ac:dyDescent="0.2">
      <c r="A36" s="69">
        <v>7</v>
      </c>
      <c r="B36" s="46">
        <f t="shared" si="1"/>
        <v>315.75279166666667</v>
      </c>
      <c r="C36" s="47">
        <f t="shared" si="0"/>
        <v>149.1</v>
      </c>
      <c r="D36" s="70">
        <f>IF(B36&lt;C36,C36*PARAMETROS!F$5,B36*PARAMETROS!F$5)</f>
        <v>101.356646125</v>
      </c>
      <c r="E36" s="70">
        <f>IF(B36&lt;C36,C36*PARAMETROS!F$3,B36*PARAMETROS!F$3)</f>
        <v>101.356646125</v>
      </c>
      <c r="G36"/>
    </row>
    <row r="37" spans="1:7" ht="14.25" x14ac:dyDescent="0.2">
      <c r="A37" s="69">
        <v>6</v>
      </c>
      <c r="B37" s="46">
        <f t="shared" si="1"/>
        <v>270.64525000000003</v>
      </c>
      <c r="C37" s="47">
        <f t="shared" si="0"/>
        <v>127.79999999999998</v>
      </c>
      <c r="D37" s="70">
        <f>IF(B37&lt;C37,C37*PARAMETROS!F$5,B37*PARAMETROS!F$5)</f>
        <v>86.877125250000006</v>
      </c>
      <c r="E37" s="70">
        <f>IF(B37&lt;C37,C37*PARAMETROS!F$3,B37*PARAMETROS!F$3)</f>
        <v>86.877125250000006</v>
      </c>
      <c r="G37"/>
    </row>
    <row r="38" spans="1:7" ht="14.25" x14ac:dyDescent="0.2">
      <c r="A38" s="69">
        <v>5</v>
      </c>
      <c r="B38" s="46">
        <f t="shared" si="1"/>
        <v>225.53770833333334</v>
      </c>
      <c r="C38" s="47">
        <f t="shared" si="0"/>
        <v>106.5</v>
      </c>
      <c r="D38" s="70">
        <f>IF(B38&lt;C38,C38*PARAMETROS!F$5,B38*PARAMETROS!F$5)</f>
        <v>72.397604375</v>
      </c>
      <c r="E38" s="70">
        <f>IF(B38&lt;C38,C38*PARAMETROS!F$3,B38*PARAMETROS!F$3)</f>
        <v>72.397604375</v>
      </c>
      <c r="G38"/>
    </row>
    <row r="39" spans="1:7" ht="14.25" x14ac:dyDescent="0.2">
      <c r="A39" s="69">
        <v>4</v>
      </c>
      <c r="B39" s="46">
        <f t="shared" si="1"/>
        <v>180.43016666666668</v>
      </c>
      <c r="C39" s="47">
        <f t="shared" si="0"/>
        <v>85.199999999999989</v>
      </c>
      <c r="D39" s="70">
        <f>IF(B39&lt;C39,C39*PARAMETROS!F$5,B39*PARAMETROS!F$5)</f>
        <v>57.918083500000009</v>
      </c>
      <c r="E39" s="70">
        <f>IF(B39&lt;C39,C39*PARAMETROS!F$3,B39*PARAMETROS!F$3)</f>
        <v>57.918083500000009</v>
      </c>
      <c r="G39"/>
    </row>
    <row r="40" spans="1:7" ht="14.25" x14ac:dyDescent="0.2">
      <c r="A40" s="69">
        <v>3</v>
      </c>
      <c r="B40" s="46">
        <f t="shared" si="1"/>
        <v>135.32262500000002</v>
      </c>
      <c r="C40" s="47">
        <f t="shared" si="0"/>
        <v>63.899999999999991</v>
      </c>
      <c r="D40" s="70">
        <f>IF(B40&lt;C40,C40*PARAMETROS!F$5,B40*PARAMETROS!F$5)</f>
        <v>43.438562625000003</v>
      </c>
      <c r="E40" s="70">
        <f>IF(B40&lt;C40,C40*PARAMETROS!F$3,B40*PARAMETROS!F$3)</f>
        <v>43.438562625000003</v>
      </c>
      <c r="G40"/>
    </row>
    <row r="41" spans="1:7" ht="14.25" x14ac:dyDescent="0.2">
      <c r="A41" s="69">
        <v>2</v>
      </c>
      <c r="B41" s="46">
        <f t="shared" si="1"/>
        <v>90.21508333333334</v>
      </c>
      <c r="C41" s="47">
        <f t="shared" si="0"/>
        <v>42.599999999999994</v>
      </c>
      <c r="D41" s="70">
        <f>IF(B41&lt;C41,C41*PARAMETROS!F$5,B41*PARAMETROS!F$5)</f>
        <v>28.959041750000004</v>
      </c>
      <c r="E41" s="70">
        <f>IF(B41&lt;C41,C41*PARAMETROS!F$3,B41*PARAMETROS!F$3)</f>
        <v>28.959041750000004</v>
      </c>
      <c r="G41"/>
    </row>
    <row r="42" spans="1:7" ht="14.25" x14ac:dyDescent="0.2">
      <c r="A42" s="69">
        <v>1</v>
      </c>
      <c r="B42" s="75">
        <f t="shared" si="1"/>
        <v>45.10754166666667</v>
      </c>
      <c r="C42" s="47">
        <f t="shared" si="0"/>
        <v>21.299999999999997</v>
      </c>
      <c r="D42" s="76">
        <f>IF(B42&lt;C42,C42*PARAMETROS!F$5,B42*PARAMETROS!F$5)</f>
        <v>14.479520875000002</v>
      </c>
      <c r="E42" s="76">
        <f>IF(B42&lt;C42,C42*PARAMETROS!F$3,B42*PARAMETROS!F$3)</f>
        <v>14.479520875000002</v>
      </c>
      <c r="G42"/>
    </row>
    <row r="46" spans="1:7" ht="29.25" hidden="1" thickBot="1" x14ac:dyDescent="0.25">
      <c r="B46" s="55" t="s">
        <v>58</v>
      </c>
      <c r="C46" s="56">
        <v>4.97</v>
      </c>
    </row>
  </sheetData>
  <sheetProtection algorithmName="SHA-512" hashValue="e6poKVRDXf5GmFI39/cnkfDKOLMYcZ74RgKl3/0XctnZbPkZo8VmQeG643e0/2XXmmvRh2JyeY5ASe42AqigIg==" saltValue="szRDwV+RsKHhTIdwNrdyHg==" spinCount="100000" sheet="1" objects="1" scenarios="1"/>
  <mergeCells count="1">
    <mergeCell ref="D1:E1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37" sqref="C1:C1048576"/>
    </sheetView>
  </sheetViews>
  <sheetFormatPr baseColWidth="10" defaultRowHeight="12.75" x14ac:dyDescent="0.2"/>
  <cols>
    <col min="1" max="1" width="25.140625" style="1" bestFit="1" customWidth="1"/>
    <col min="2" max="2" width="25.140625" style="1" customWidth="1"/>
    <col min="3" max="3" width="19.7109375" style="42" hidden="1" customWidth="1"/>
    <col min="4" max="4" width="15.5703125" bestFit="1" customWidth="1"/>
    <col min="5" max="5" width="19.140625" customWidth="1"/>
    <col min="6" max="6" width="6.85546875" customWidth="1"/>
    <col min="7" max="7" width="6.85546875" style="3" bestFit="1" customWidth="1"/>
    <col min="8" max="8" width="28.7109375" bestFit="1" customWidth="1"/>
    <col min="9" max="9" width="12.42578125" bestFit="1" customWidth="1"/>
    <col min="10" max="10" width="37.28515625" bestFit="1" customWidth="1"/>
  </cols>
  <sheetData>
    <row r="1" spans="1:9" ht="40.9" customHeight="1" thickBot="1" x14ac:dyDescent="0.25">
      <c r="B1" s="72" t="s">
        <v>4</v>
      </c>
      <c r="C1" s="72"/>
      <c r="D1" s="89" t="s">
        <v>50</v>
      </c>
      <c r="E1" s="90"/>
      <c r="G1"/>
    </row>
    <row r="2" spans="1:9" ht="28.5" x14ac:dyDescent="0.2">
      <c r="A2" s="71" t="s">
        <v>0</v>
      </c>
      <c r="B2" s="73" t="s">
        <v>5</v>
      </c>
      <c r="C2" s="74" t="s">
        <v>57</v>
      </c>
      <c r="D2" s="73" t="s">
        <v>48</v>
      </c>
      <c r="E2" s="73" t="s">
        <v>49</v>
      </c>
      <c r="G2"/>
      <c r="H2" s="78" t="s">
        <v>59</v>
      </c>
      <c r="I2" s="78"/>
    </row>
    <row r="3" spans="1:9" ht="14.25" x14ac:dyDescent="0.2">
      <c r="A3" s="69">
        <v>40</v>
      </c>
      <c r="B3" s="46">
        <f>PARAMETROS!I34</f>
        <v>1731.8216666666669</v>
      </c>
      <c r="C3" s="47"/>
      <c r="D3" s="70">
        <f>PRODUCT(B3,PARAMETROS!F$4)</f>
        <v>555.91475500000013</v>
      </c>
      <c r="E3" s="70">
        <f>PRODUCT(B3,PARAMETROS!F$2)</f>
        <v>555.91475500000013</v>
      </c>
      <c r="G3"/>
      <c r="H3" s="79" t="s">
        <v>60</v>
      </c>
      <c r="I3" s="80">
        <v>0.32100000000000001</v>
      </c>
    </row>
    <row r="4" spans="1:9" ht="14.25" x14ac:dyDescent="0.2">
      <c r="A4" s="69">
        <v>39</v>
      </c>
      <c r="B4" s="46">
        <f>PRODUCT(B$3,A4)/A$3</f>
        <v>1688.5261250000003</v>
      </c>
      <c r="C4" s="47">
        <f>(A4/7*30)*$C$46</f>
        <v>830.69999999999993</v>
      </c>
      <c r="D4" s="70">
        <f>IF(B4&lt;C4,C4*PARAMETROS!F$5,B4*PARAMETROS!F$5)</f>
        <v>542.01688612500016</v>
      </c>
      <c r="E4" s="70">
        <f>IF(B4&lt;C4,C4*PARAMETROS!F$3,B4*PARAMETROS!F$3)</f>
        <v>542.01688612500016</v>
      </c>
      <c r="G4"/>
      <c r="H4" s="79" t="s">
        <v>61</v>
      </c>
      <c r="I4" s="80">
        <v>0.32100000000000001</v>
      </c>
    </row>
    <row r="5" spans="1:9" ht="14.25" x14ac:dyDescent="0.2">
      <c r="A5" s="69">
        <v>38</v>
      </c>
      <c r="B5" s="46">
        <f>PRODUCT(B$3,A5)/A$3</f>
        <v>1645.2305833333335</v>
      </c>
      <c r="C5" s="47">
        <f>(A5/7*30)*$C$46</f>
        <v>809.4</v>
      </c>
      <c r="D5" s="70">
        <f>IF(B5&lt;C5,C5*PARAMETROS!F$5,B5*PARAMETROS!F$5)</f>
        <v>528.11901725000007</v>
      </c>
      <c r="E5" s="70">
        <f>IF(B5&lt;C5,C5*PARAMETROS!F$3,B5*PARAMETROS!F$3)</f>
        <v>528.11901725000007</v>
      </c>
      <c r="G5"/>
      <c r="H5" s="79" t="s">
        <v>62</v>
      </c>
      <c r="I5" s="80">
        <v>0.32100000000000001</v>
      </c>
    </row>
    <row r="6" spans="1:9" ht="14.25" x14ac:dyDescent="0.2">
      <c r="A6" s="69">
        <v>37</v>
      </c>
      <c r="B6" s="46">
        <f t="shared" ref="B6:B42" si="0">PRODUCT(B$3,A6)/A$3</f>
        <v>1601.9350416666671</v>
      </c>
      <c r="C6" s="47">
        <f t="shared" ref="C6:C42" si="1">(A6/7*30)*$C$46</f>
        <v>788.09999999999991</v>
      </c>
      <c r="D6" s="70">
        <f>IF(B6&lt;C6,C6*PARAMETROS!F$5,B6*PARAMETROS!F$5)</f>
        <v>514.2211483750001</v>
      </c>
      <c r="E6" s="70">
        <f>IF(B6&lt;C6,C6*PARAMETROS!F$3,B6*PARAMETROS!F$3)</f>
        <v>514.2211483750001</v>
      </c>
      <c r="G6"/>
      <c r="H6" s="79" t="s">
        <v>63</v>
      </c>
      <c r="I6" s="80">
        <v>0.32100000000000001</v>
      </c>
    </row>
    <row r="7" spans="1:9" ht="14.25" x14ac:dyDescent="0.2">
      <c r="A7" s="69">
        <v>36</v>
      </c>
      <c r="B7" s="46">
        <f t="shared" si="0"/>
        <v>1558.6395000000002</v>
      </c>
      <c r="C7" s="47">
        <f t="shared" si="1"/>
        <v>766.80000000000007</v>
      </c>
      <c r="D7" s="70">
        <f>IF(B7&lt;C7,C7*PARAMETROS!F$5,B7*PARAMETROS!F$5)</f>
        <v>500.32327950000007</v>
      </c>
      <c r="E7" s="70">
        <f>IF(B7&lt;C7,C7*PARAMETROS!F$3,B7*PARAMETROS!F$3)</f>
        <v>500.32327950000007</v>
      </c>
      <c r="G7"/>
    </row>
    <row r="8" spans="1:9" ht="14.25" x14ac:dyDescent="0.2">
      <c r="A8" s="69">
        <v>35</v>
      </c>
      <c r="B8" s="46">
        <f t="shared" si="0"/>
        <v>1515.3439583333336</v>
      </c>
      <c r="C8" s="47">
        <f t="shared" si="1"/>
        <v>745.5</v>
      </c>
      <c r="D8" s="70">
        <f>IF(B8&lt;C8,C8*PARAMETROS!F$5,B8*PARAMETROS!F$5)</f>
        <v>486.4254106250001</v>
      </c>
      <c r="E8" s="70">
        <f>IF(B8&lt;C8,C8*PARAMETROS!F$3,B8*PARAMETROS!F$3)</f>
        <v>486.4254106250001</v>
      </c>
      <c r="G8"/>
    </row>
    <row r="9" spans="1:9" ht="14.25" x14ac:dyDescent="0.2">
      <c r="A9" s="69">
        <v>34</v>
      </c>
      <c r="B9" s="46">
        <f t="shared" si="0"/>
        <v>1472.048416666667</v>
      </c>
      <c r="C9" s="47">
        <f t="shared" si="1"/>
        <v>724.19999999999982</v>
      </c>
      <c r="D9" s="70">
        <f>IF(B9&lt;C9,C9*PARAMETROS!F$5,B9*PARAMETROS!F$5)</f>
        <v>472.52754175000013</v>
      </c>
      <c r="E9" s="70">
        <f>IF(B9&lt;C9,C9*PARAMETROS!F$3,B9*PARAMETROS!F$3)</f>
        <v>472.52754175000013</v>
      </c>
      <c r="G9"/>
    </row>
    <row r="10" spans="1:9" ht="14.25" x14ac:dyDescent="0.2">
      <c r="A10" s="69">
        <v>33</v>
      </c>
      <c r="B10" s="46">
        <f t="shared" si="0"/>
        <v>1428.7528750000004</v>
      </c>
      <c r="C10" s="47">
        <f t="shared" si="1"/>
        <v>702.90000000000009</v>
      </c>
      <c r="D10" s="70">
        <f>IF(B10&lt;C10,C10*PARAMETROS!F$5,B10*PARAMETROS!F$5)</f>
        <v>458.62967287500015</v>
      </c>
      <c r="E10" s="70">
        <f>IF(B10&lt;C10,C10*PARAMETROS!F$3,B10*PARAMETROS!F$3)</f>
        <v>458.62967287500015</v>
      </c>
      <c r="G10"/>
    </row>
    <row r="11" spans="1:9" ht="14.25" x14ac:dyDescent="0.2">
      <c r="A11" s="69">
        <v>32</v>
      </c>
      <c r="B11" s="46">
        <f t="shared" si="0"/>
        <v>1385.4573333333335</v>
      </c>
      <c r="C11" s="47">
        <f t="shared" si="1"/>
        <v>681.59999999999991</v>
      </c>
      <c r="D11" s="70">
        <f>IF(B11&lt;C11,C11*PARAMETROS!F$5,B11*PARAMETROS!F$5)</f>
        <v>444.73180400000007</v>
      </c>
      <c r="E11" s="70">
        <f>IF(B11&lt;C11,C11*PARAMETROS!F$3,B11*PARAMETROS!F$3)</f>
        <v>444.73180400000007</v>
      </c>
      <c r="G11"/>
    </row>
    <row r="12" spans="1:9" ht="14.25" x14ac:dyDescent="0.2">
      <c r="A12" s="69">
        <v>31</v>
      </c>
      <c r="B12" s="46">
        <f t="shared" si="0"/>
        <v>1342.1617916666669</v>
      </c>
      <c r="C12" s="47">
        <f t="shared" si="1"/>
        <v>660.3</v>
      </c>
      <c r="D12" s="70">
        <f>IF(B12&lt;C12,C12*PARAMETROS!F$5,B12*PARAMETROS!F$5)</f>
        <v>430.8339351250001</v>
      </c>
      <c r="E12" s="70">
        <f>IF(B12&lt;C12,C12*PARAMETROS!F$3,B12*PARAMETROS!F$3)</f>
        <v>430.8339351250001</v>
      </c>
      <c r="G12"/>
    </row>
    <row r="13" spans="1:9" ht="14.25" x14ac:dyDescent="0.2">
      <c r="A13" s="69">
        <v>30</v>
      </c>
      <c r="B13" s="46">
        <f t="shared" si="0"/>
        <v>1298.8662500000003</v>
      </c>
      <c r="C13" s="47">
        <f t="shared" si="1"/>
        <v>638.99999999999989</v>
      </c>
      <c r="D13" s="70">
        <f>IF(B13&lt;C13,C13*PARAMETROS!F$5,B13*PARAMETROS!F$5)</f>
        <v>416.93606625000007</v>
      </c>
      <c r="E13" s="70">
        <f>IF(B13&lt;C13,C13*PARAMETROS!F$3,B13*PARAMETROS!F$3)</f>
        <v>416.93606625000007</v>
      </c>
      <c r="G13"/>
    </row>
    <row r="14" spans="1:9" ht="14.25" x14ac:dyDescent="0.2">
      <c r="A14" s="69">
        <v>29</v>
      </c>
      <c r="B14" s="46">
        <f t="shared" si="0"/>
        <v>1255.5707083333334</v>
      </c>
      <c r="C14" s="47">
        <f t="shared" si="1"/>
        <v>617.70000000000005</v>
      </c>
      <c r="D14" s="70">
        <f>IF(B14&lt;C14,C14*PARAMETROS!F$5,B14*PARAMETROS!F$5)</f>
        <v>403.03819737500004</v>
      </c>
      <c r="E14" s="70">
        <f>IF(B14&lt;C14,C14*PARAMETROS!F$3,B14*PARAMETROS!F$3)</f>
        <v>403.03819737500004</v>
      </c>
      <c r="G14"/>
    </row>
    <row r="15" spans="1:9" ht="14.25" x14ac:dyDescent="0.2">
      <c r="A15" s="69">
        <v>28</v>
      </c>
      <c r="B15" s="46">
        <f t="shared" si="0"/>
        <v>1212.2751666666668</v>
      </c>
      <c r="C15" s="47">
        <f t="shared" si="1"/>
        <v>596.4</v>
      </c>
      <c r="D15" s="70">
        <f>IF(B15&lt;C15,C15*PARAMETROS!F$5,B15*PARAMETROS!F$5)</f>
        <v>389.14032850000007</v>
      </c>
      <c r="E15" s="70">
        <f>IF(B15&lt;C15,C15*PARAMETROS!F$3,B15*PARAMETROS!F$3)</f>
        <v>389.14032850000007</v>
      </c>
      <c r="G15"/>
    </row>
    <row r="16" spans="1:9" ht="14.25" x14ac:dyDescent="0.2">
      <c r="A16" s="69">
        <v>27</v>
      </c>
      <c r="B16" s="46">
        <f t="shared" si="0"/>
        <v>1168.9796250000002</v>
      </c>
      <c r="C16" s="47">
        <f t="shared" si="1"/>
        <v>575.1</v>
      </c>
      <c r="D16" s="70">
        <f>IF(B16&lt;C16,C16*PARAMETROS!F$5,B16*PARAMETROS!F$5)</f>
        <v>375.24245962500004</v>
      </c>
      <c r="E16" s="70">
        <f>IF(B16&lt;C16,C16*PARAMETROS!F$3,B16*PARAMETROS!F$3)</f>
        <v>375.24245962500004</v>
      </c>
      <c r="G16"/>
    </row>
    <row r="17" spans="1:7" ht="14.25" x14ac:dyDescent="0.2">
      <c r="A17" s="69">
        <v>26</v>
      </c>
      <c r="B17" s="46">
        <f t="shared" si="0"/>
        <v>1125.6840833333335</v>
      </c>
      <c r="C17" s="47">
        <f t="shared" si="1"/>
        <v>553.79999999999995</v>
      </c>
      <c r="D17" s="70">
        <f>IF(B17&lt;C17,C17*PARAMETROS!F$5,B17*PARAMETROS!F$5)</f>
        <v>361.34459075000007</v>
      </c>
      <c r="E17" s="70">
        <f>IF(B17&lt;C17,C17*PARAMETROS!F$3,B17*PARAMETROS!F$3)</f>
        <v>361.34459075000007</v>
      </c>
      <c r="G17"/>
    </row>
    <row r="18" spans="1:7" ht="14.25" x14ac:dyDescent="0.2">
      <c r="A18" s="69">
        <v>25</v>
      </c>
      <c r="B18" s="46">
        <f t="shared" si="0"/>
        <v>1082.3885416666667</v>
      </c>
      <c r="C18" s="47">
        <f t="shared" si="1"/>
        <v>532.5</v>
      </c>
      <c r="D18" s="70">
        <f>IF(B18&lt;C18,C18*PARAMETROS!F$5,B18*PARAMETROS!F$5)</f>
        <v>347.44672187500004</v>
      </c>
      <c r="E18" s="70">
        <f>IF(B18&lt;C18,C18*PARAMETROS!F$3,B18*PARAMETROS!F$3)</f>
        <v>347.44672187500004</v>
      </c>
      <c r="G18"/>
    </row>
    <row r="19" spans="1:7" ht="14.25" x14ac:dyDescent="0.2">
      <c r="A19" s="69">
        <v>24</v>
      </c>
      <c r="B19" s="46">
        <f t="shared" si="0"/>
        <v>1039.0930000000003</v>
      </c>
      <c r="C19" s="47">
        <f t="shared" si="1"/>
        <v>511.19999999999993</v>
      </c>
      <c r="D19" s="70">
        <f>IF(B19&lt;C19,C19*PARAMETROS!F$5,B19*PARAMETROS!F$5)</f>
        <v>333.54885300000012</v>
      </c>
      <c r="E19" s="70">
        <f>IF(B19&lt;C19,C19*PARAMETROS!F$3,B19*PARAMETROS!F$3)</f>
        <v>333.54885300000012</v>
      </c>
      <c r="G19"/>
    </row>
    <row r="20" spans="1:7" ht="14.25" x14ac:dyDescent="0.2">
      <c r="A20" s="69">
        <v>23</v>
      </c>
      <c r="B20" s="46">
        <f t="shared" si="0"/>
        <v>995.79745833333345</v>
      </c>
      <c r="C20" s="47">
        <f t="shared" si="1"/>
        <v>489.9</v>
      </c>
      <c r="D20" s="70">
        <f>IF(B20&lt;C20,C20*PARAMETROS!F$5,B20*PARAMETROS!F$5)</f>
        <v>319.65098412500004</v>
      </c>
      <c r="E20" s="70">
        <f>IF(B20&lt;C20,C20*PARAMETROS!F$3,B20*PARAMETROS!F$3)</f>
        <v>319.65098412500004</v>
      </c>
      <c r="G20"/>
    </row>
    <row r="21" spans="1:7" ht="14.25" x14ac:dyDescent="0.2">
      <c r="A21" s="69">
        <v>22</v>
      </c>
      <c r="B21" s="46">
        <f t="shared" si="0"/>
        <v>952.50191666666683</v>
      </c>
      <c r="C21" s="47">
        <f t="shared" si="1"/>
        <v>468.59999999999991</v>
      </c>
      <c r="D21" s="70">
        <f>IF(B21&lt;C21,C21*PARAMETROS!F$5,B21*PARAMETROS!F$5)</f>
        <v>305.75311525000006</v>
      </c>
      <c r="E21" s="70">
        <f>IF(B21&lt;C21,C21*PARAMETROS!F$3,B21*PARAMETROS!F$3)</f>
        <v>305.75311525000006</v>
      </c>
      <c r="G21"/>
    </row>
    <row r="22" spans="1:7" ht="14.25" x14ac:dyDescent="0.2">
      <c r="A22" s="69">
        <v>21</v>
      </c>
      <c r="B22" s="46">
        <f t="shared" si="0"/>
        <v>909.20637500000009</v>
      </c>
      <c r="C22" s="47">
        <f t="shared" si="1"/>
        <v>447.29999999999995</v>
      </c>
      <c r="D22" s="70">
        <f>IF(B22&lt;C22,C22*PARAMETROS!F$5,B22*PARAMETROS!F$5)</f>
        <v>291.85524637500004</v>
      </c>
      <c r="E22" s="70">
        <f>IF(B22&lt;C22,C22*PARAMETROS!F$3,B22*PARAMETROS!F$3)</f>
        <v>291.85524637500004</v>
      </c>
      <c r="G22"/>
    </row>
    <row r="23" spans="1:7" ht="14.25" x14ac:dyDescent="0.2">
      <c r="A23" s="69">
        <v>20</v>
      </c>
      <c r="B23" s="46">
        <f t="shared" si="0"/>
        <v>865.91083333333358</v>
      </c>
      <c r="C23" s="47">
        <f t="shared" si="1"/>
        <v>426</v>
      </c>
      <c r="D23" s="70">
        <f>IF(B23&lt;C23,C23*PARAMETROS!F$5,B23*PARAMETROS!F$5)</f>
        <v>277.95737750000006</v>
      </c>
      <c r="E23" s="70">
        <f>IF(B23&lt;C23,C23*PARAMETROS!F$3,B23*PARAMETROS!F$3)</f>
        <v>277.95737750000006</v>
      </c>
      <c r="G23"/>
    </row>
    <row r="24" spans="1:7" ht="14.25" x14ac:dyDescent="0.2">
      <c r="A24" s="69">
        <v>19</v>
      </c>
      <c r="B24" s="46">
        <f t="shared" si="0"/>
        <v>822.61529166666674</v>
      </c>
      <c r="C24" s="47">
        <f t="shared" si="1"/>
        <v>404.7</v>
      </c>
      <c r="D24" s="70">
        <f>IF(B24&lt;C24,C24*PARAMETROS!F$5,B24*PARAMETROS!F$5)</f>
        <v>264.05950862500003</v>
      </c>
      <c r="E24" s="70">
        <f>IF(B24&lt;C24,C24*PARAMETROS!F$3,B24*PARAMETROS!F$3)</f>
        <v>264.05950862500003</v>
      </c>
      <c r="G24"/>
    </row>
    <row r="25" spans="1:7" ht="14.25" x14ac:dyDescent="0.2">
      <c r="A25" s="69">
        <v>18</v>
      </c>
      <c r="B25" s="46">
        <f t="shared" si="0"/>
        <v>779.31975000000011</v>
      </c>
      <c r="C25" s="47">
        <f t="shared" si="1"/>
        <v>383.40000000000003</v>
      </c>
      <c r="D25" s="70">
        <f>IF(B25&lt;C25,C25*PARAMETROS!F$5,B25*PARAMETROS!F$5)</f>
        <v>250.16163975000003</v>
      </c>
      <c r="E25" s="70">
        <f>IF(B25&lt;C25,C25*PARAMETROS!F$3,B25*PARAMETROS!F$3)</f>
        <v>250.16163975000003</v>
      </c>
      <c r="G25"/>
    </row>
    <row r="26" spans="1:7" ht="14.25" x14ac:dyDescent="0.2">
      <c r="A26" s="69">
        <v>17</v>
      </c>
      <c r="B26" s="46">
        <f t="shared" si="0"/>
        <v>736.02420833333349</v>
      </c>
      <c r="C26" s="47">
        <f t="shared" si="1"/>
        <v>362.09999999999991</v>
      </c>
      <c r="D26" s="70">
        <f>IF(B26&lt;C26,C26*PARAMETROS!F$5,B26*PARAMETROS!F$5)</f>
        <v>236.26377087500006</v>
      </c>
      <c r="E26" s="70">
        <f>IF(B26&lt;C26,C26*PARAMETROS!F$3,B26*PARAMETROS!F$3)</f>
        <v>236.26377087500006</v>
      </c>
      <c r="G26"/>
    </row>
    <row r="27" spans="1:7" ht="14.25" x14ac:dyDescent="0.2">
      <c r="A27" s="69">
        <v>16</v>
      </c>
      <c r="B27" s="46">
        <f t="shared" si="0"/>
        <v>692.72866666666675</v>
      </c>
      <c r="C27" s="47">
        <f t="shared" si="1"/>
        <v>340.79999999999995</v>
      </c>
      <c r="D27" s="70">
        <f>IF(B27&lt;C27,C27*PARAMETROS!F$5,B27*PARAMETROS!F$5)</f>
        <v>222.36590200000003</v>
      </c>
      <c r="E27" s="70">
        <f>IF(B27&lt;C27,C27*PARAMETROS!F$3,B27*PARAMETROS!F$3)</f>
        <v>222.36590200000003</v>
      </c>
      <c r="G27"/>
    </row>
    <row r="28" spans="1:7" ht="14.25" x14ac:dyDescent="0.2">
      <c r="A28" s="69">
        <v>15</v>
      </c>
      <c r="B28" s="46">
        <f t="shared" si="0"/>
        <v>649.43312500000013</v>
      </c>
      <c r="C28" s="47">
        <f t="shared" si="1"/>
        <v>319.49999999999994</v>
      </c>
      <c r="D28" s="70">
        <f>IF(B28&lt;C28,C28*PARAMETROS!F$5,B28*PARAMETROS!F$5)</f>
        <v>208.46803312500003</v>
      </c>
      <c r="E28" s="70">
        <f>IF(B28&lt;C28,C28*PARAMETROS!F$3,B28*PARAMETROS!F$3)</f>
        <v>208.46803312500003</v>
      </c>
      <c r="G28"/>
    </row>
    <row r="29" spans="1:7" ht="14.25" x14ac:dyDescent="0.2">
      <c r="A29" s="69">
        <v>14</v>
      </c>
      <c r="B29" s="46">
        <f t="shared" si="0"/>
        <v>606.1375833333334</v>
      </c>
      <c r="C29" s="47">
        <f t="shared" si="1"/>
        <v>298.2</v>
      </c>
      <c r="D29" s="70">
        <f>IF(B29&lt;C29,C29*PARAMETROS!F$5,B29*PARAMETROS!F$5)</f>
        <v>194.57016425000003</v>
      </c>
      <c r="E29" s="70">
        <f>IF(B29&lt;C29,C29*PARAMETROS!F$3,B29*PARAMETROS!F$3)</f>
        <v>194.57016425000003</v>
      </c>
      <c r="G29"/>
    </row>
    <row r="30" spans="1:7" ht="14.25" x14ac:dyDescent="0.2">
      <c r="A30" s="69">
        <v>13</v>
      </c>
      <c r="B30" s="46">
        <f t="shared" si="0"/>
        <v>562.84204166666677</v>
      </c>
      <c r="C30" s="47">
        <f t="shared" si="1"/>
        <v>276.89999999999998</v>
      </c>
      <c r="D30" s="70">
        <f>IF(B30&lt;C30,C30*PARAMETROS!F$5,B30*PARAMETROS!F$5)</f>
        <v>180.67229537500003</v>
      </c>
      <c r="E30" s="70">
        <f>IF(B30&lt;C30,C30*PARAMETROS!F$3,B30*PARAMETROS!F$3)</f>
        <v>180.67229537500003</v>
      </c>
      <c r="G30"/>
    </row>
    <row r="31" spans="1:7" ht="14.25" x14ac:dyDescent="0.2">
      <c r="A31" s="69">
        <v>12</v>
      </c>
      <c r="B31" s="46">
        <f t="shared" si="0"/>
        <v>519.54650000000015</v>
      </c>
      <c r="C31" s="47">
        <f t="shared" si="1"/>
        <v>255.59999999999997</v>
      </c>
      <c r="D31" s="70">
        <f>IF(B31&lt;C31,C31*PARAMETROS!F$5,B31*PARAMETROS!F$5)</f>
        <v>166.77442650000006</v>
      </c>
      <c r="E31" s="70">
        <f>IF(B31&lt;C31,C31*PARAMETROS!F$3,B31*PARAMETROS!F$3)</f>
        <v>166.77442650000006</v>
      </c>
      <c r="G31"/>
    </row>
    <row r="32" spans="1:7" ht="14.25" x14ac:dyDescent="0.2">
      <c r="A32" s="69">
        <v>11</v>
      </c>
      <c r="B32" s="46">
        <f t="shared" si="0"/>
        <v>476.25095833333341</v>
      </c>
      <c r="C32" s="47">
        <f t="shared" si="1"/>
        <v>234.29999999999995</v>
      </c>
      <c r="D32" s="70">
        <f>IF(B32&lt;C32,C32*PARAMETROS!F$5,B32*PARAMETROS!F$5)</f>
        <v>152.87655762500003</v>
      </c>
      <c r="E32" s="70">
        <f>IF(B32&lt;C32,C32*PARAMETROS!F$3,B32*PARAMETROS!F$3)</f>
        <v>152.87655762500003</v>
      </c>
      <c r="G32"/>
    </row>
    <row r="33" spans="1:7" ht="14.25" x14ac:dyDescent="0.2">
      <c r="A33" s="69">
        <v>10</v>
      </c>
      <c r="B33" s="46">
        <f t="shared" si="0"/>
        <v>432.95541666666679</v>
      </c>
      <c r="C33" s="47">
        <f t="shared" si="1"/>
        <v>213</v>
      </c>
      <c r="D33" s="70">
        <f>IF(B33&lt;C33,C33*PARAMETROS!F$5,B33*PARAMETROS!F$5)</f>
        <v>138.97868875000003</v>
      </c>
      <c r="E33" s="70">
        <f>IF(B33&lt;C33,C33*PARAMETROS!F$3,B33*PARAMETROS!F$3)</f>
        <v>138.97868875000003</v>
      </c>
      <c r="G33"/>
    </row>
    <row r="34" spans="1:7" ht="14.25" x14ac:dyDescent="0.2">
      <c r="A34" s="69">
        <v>9</v>
      </c>
      <c r="B34" s="46">
        <f t="shared" si="0"/>
        <v>389.65987500000006</v>
      </c>
      <c r="C34" s="47">
        <f t="shared" si="1"/>
        <v>191.70000000000002</v>
      </c>
      <c r="D34" s="70">
        <f>IF(B34&lt;C34,C34*PARAMETROS!F$5,B34*PARAMETROS!F$5)</f>
        <v>125.08081987500002</v>
      </c>
      <c r="E34" s="70">
        <f>IF(B34&lt;C34,C34*PARAMETROS!F$3,B34*PARAMETROS!F$3)</f>
        <v>125.08081987500002</v>
      </c>
      <c r="G34"/>
    </row>
    <row r="35" spans="1:7" ht="14.25" x14ac:dyDescent="0.2">
      <c r="A35" s="69">
        <v>8</v>
      </c>
      <c r="B35" s="46">
        <f t="shared" si="0"/>
        <v>346.36433333333338</v>
      </c>
      <c r="C35" s="47">
        <f t="shared" si="1"/>
        <v>170.39999999999998</v>
      </c>
      <c r="D35" s="70">
        <f>IF(B35&lt;C35,C35*PARAMETROS!F$5,B35*PARAMETROS!F$5)</f>
        <v>111.18295100000002</v>
      </c>
      <c r="E35" s="70">
        <f>IF(B35&lt;C35,C35*PARAMETROS!F$3,B35*PARAMETROS!F$3)</f>
        <v>111.18295100000002</v>
      </c>
      <c r="G35" s="14"/>
    </row>
    <row r="36" spans="1:7" ht="14.25" x14ac:dyDescent="0.2">
      <c r="A36" s="69">
        <v>7</v>
      </c>
      <c r="B36" s="46">
        <f t="shared" si="0"/>
        <v>303.0687916666667</v>
      </c>
      <c r="C36" s="47">
        <f t="shared" si="1"/>
        <v>149.1</v>
      </c>
      <c r="D36" s="70">
        <f>IF(B36&lt;C36,C36*PARAMETROS!F$5,B36*PARAMETROS!F$5)</f>
        <v>97.285082125000017</v>
      </c>
      <c r="E36" s="70">
        <f>IF(B36&lt;C36,C36*PARAMETROS!F$3,B36*PARAMETROS!F$3)</f>
        <v>97.285082125000017</v>
      </c>
      <c r="G36"/>
    </row>
    <row r="37" spans="1:7" ht="14.25" x14ac:dyDescent="0.2">
      <c r="A37" s="69">
        <v>6</v>
      </c>
      <c r="B37" s="46">
        <f t="shared" si="0"/>
        <v>259.77325000000008</v>
      </c>
      <c r="C37" s="47">
        <f t="shared" si="1"/>
        <v>127.79999999999998</v>
      </c>
      <c r="D37" s="70">
        <f>IF(B37&lt;C37,C37*PARAMETROS!F$5,B37*PARAMETROS!F$5)</f>
        <v>83.38721325000003</v>
      </c>
      <c r="E37" s="70">
        <f>IF(B37&lt;C37,C37*PARAMETROS!F$3,B37*PARAMETROS!F$3)</f>
        <v>83.38721325000003</v>
      </c>
      <c r="G37"/>
    </row>
    <row r="38" spans="1:7" ht="14.25" x14ac:dyDescent="0.2">
      <c r="A38" s="69">
        <v>5</v>
      </c>
      <c r="B38" s="46">
        <f t="shared" si="0"/>
        <v>216.4777083333334</v>
      </c>
      <c r="C38" s="47">
        <f t="shared" si="1"/>
        <v>106.5</v>
      </c>
      <c r="D38" s="70">
        <f>IF(B38&lt;C38,C38*PARAMETROS!F$5,B38*PARAMETROS!F$5)</f>
        <v>69.489344375000016</v>
      </c>
      <c r="E38" s="70">
        <f>IF(B38&lt;C38,C38*PARAMETROS!F$3,B38*PARAMETROS!F$3)</f>
        <v>69.489344375000016</v>
      </c>
      <c r="G38"/>
    </row>
    <row r="39" spans="1:7" ht="14.25" x14ac:dyDescent="0.2">
      <c r="A39" s="69">
        <v>4</v>
      </c>
      <c r="B39" s="46">
        <f t="shared" si="0"/>
        <v>173.18216666666669</v>
      </c>
      <c r="C39" s="47">
        <f t="shared" si="1"/>
        <v>85.199999999999989</v>
      </c>
      <c r="D39" s="70">
        <f>IF(B39&lt;C39,C39*PARAMETROS!F$5,B39*PARAMETROS!F$5)</f>
        <v>55.591475500000008</v>
      </c>
      <c r="E39" s="70">
        <f>IF(B39&lt;C39,C39*PARAMETROS!F$3,B39*PARAMETROS!F$3)</f>
        <v>55.591475500000008</v>
      </c>
      <c r="G39"/>
    </row>
    <row r="40" spans="1:7" ht="14.25" x14ac:dyDescent="0.2">
      <c r="A40" s="69">
        <v>3</v>
      </c>
      <c r="B40" s="46">
        <f t="shared" si="0"/>
        <v>129.88662500000004</v>
      </c>
      <c r="C40" s="47">
        <f t="shared" si="1"/>
        <v>63.899999999999991</v>
      </c>
      <c r="D40" s="70">
        <f>IF(B40&lt;C40,C40*PARAMETROS!F$5,B40*PARAMETROS!F$5)</f>
        <v>41.693606625000015</v>
      </c>
      <c r="E40" s="70">
        <f>IF(B40&lt;C40,C40*PARAMETROS!F$3,B40*PARAMETROS!F$3)</f>
        <v>41.693606625000015</v>
      </c>
      <c r="G40"/>
    </row>
    <row r="41" spans="1:7" ht="14.25" x14ac:dyDescent="0.2">
      <c r="A41" s="69">
        <v>2</v>
      </c>
      <c r="B41" s="46">
        <f t="shared" si="0"/>
        <v>86.591083333333344</v>
      </c>
      <c r="C41" s="47">
        <f t="shared" si="1"/>
        <v>42.599999999999994</v>
      </c>
      <c r="D41" s="70">
        <f>IF(B41&lt;C41,C41*PARAMETROS!F$5,B41*PARAMETROS!F$5)</f>
        <v>27.795737750000004</v>
      </c>
      <c r="E41" s="70">
        <f>IF(B41&lt;C41,C41*PARAMETROS!F$3,B41*PARAMETROS!F$3)</f>
        <v>27.795737750000004</v>
      </c>
      <c r="G41"/>
    </row>
    <row r="42" spans="1:7" ht="14.25" x14ac:dyDescent="0.2">
      <c r="A42" s="69">
        <v>1</v>
      </c>
      <c r="B42" s="75">
        <f t="shared" si="0"/>
        <v>43.295541666666672</v>
      </c>
      <c r="C42" s="47">
        <f t="shared" si="1"/>
        <v>21.299999999999997</v>
      </c>
      <c r="D42" s="76">
        <f>IF(B42&lt;C42,C42*PARAMETROS!F$5,B42*PARAMETROS!F$5)</f>
        <v>13.897868875000002</v>
      </c>
      <c r="E42" s="76">
        <f>IF(B42&lt;C42,C42*PARAMETROS!F$3,B42*PARAMETROS!F$3)</f>
        <v>13.897868875000002</v>
      </c>
      <c r="G42"/>
    </row>
    <row r="46" spans="1:7" ht="29.25" hidden="1" thickBot="1" x14ac:dyDescent="0.25">
      <c r="B46" s="55" t="s">
        <v>58</v>
      </c>
      <c r="C46" s="56">
        <v>4.97</v>
      </c>
    </row>
  </sheetData>
  <sheetProtection algorithmName="SHA-512" hashValue="wm4TktBPs24b5O88blEk9tg+y5PbVofQnJO5IO+D8OqLdHvrF19SAGTj5mLfIjlh8wYoveP2RkUzpLFsh3pyXg==" saltValue="Jet3QVZHDwk5RVXG3LHmPw==" spinCount="100000" sheet="1" objects="1" scenarios="1"/>
  <mergeCells count="1">
    <mergeCell ref="D1:E1"/>
  </mergeCells>
  <phoneticPr fontId="7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7" workbookViewId="0">
      <selection activeCell="C35" sqref="C35"/>
    </sheetView>
  </sheetViews>
  <sheetFormatPr baseColWidth="10" defaultRowHeight="12.75" x14ac:dyDescent="0.2"/>
  <cols>
    <col min="1" max="1" width="25.140625" bestFit="1" customWidth="1"/>
    <col min="2" max="2" width="17.5703125" bestFit="1" customWidth="1"/>
    <col min="3" max="3" width="16.7109375" bestFit="1" customWidth="1"/>
    <col min="4" max="4" width="16.7109375" customWidth="1"/>
    <col min="5" max="5" width="29.140625" bestFit="1" customWidth="1"/>
    <col min="8" max="8" width="24.140625" bestFit="1" customWidth="1"/>
    <col min="9" max="9" width="11.42578125" style="3" customWidth="1"/>
  </cols>
  <sheetData>
    <row r="1" spans="1:10" x14ac:dyDescent="0.2">
      <c r="A1" s="16" t="s">
        <v>2</v>
      </c>
      <c r="B1" s="28" t="s">
        <v>29</v>
      </c>
      <c r="C1" s="26" t="s">
        <v>23</v>
      </c>
      <c r="D1" s="25"/>
      <c r="E1" s="2" t="s">
        <v>3</v>
      </c>
      <c r="H1" s="91" t="s">
        <v>6</v>
      </c>
      <c r="I1" s="91"/>
    </row>
    <row r="2" spans="1:10" x14ac:dyDescent="0.2">
      <c r="A2" s="22" t="s">
        <v>27</v>
      </c>
      <c r="B2" s="30">
        <f>B15</f>
        <v>1285.4046666666666</v>
      </c>
      <c r="C2" s="31">
        <f>C15</f>
        <v>3548.3707866666659</v>
      </c>
      <c r="E2" s="34" t="s">
        <v>44</v>
      </c>
      <c r="F2" s="35">
        <v>0.32100000000000001</v>
      </c>
      <c r="H2" s="4" t="s">
        <v>7</v>
      </c>
      <c r="I2" s="5">
        <v>611.29</v>
      </c>
    </row>
    <row r="3" spans="1:10" x14ac:dyDescent="0.2">
      <c r="A3" s="17" t="s">
        <v>1</v>
      </c>
      <c r="B3" s="29">
        <f>B25</f>
        <v>1285.4046666666666</v>
      </c>
      <c r="C3" s="31">
        <f>C25</f>
        <v>2819.1202266666669</v>
      </c>
      <c r="E3" s="34" t="s">
        <v>45</v>
      </c>
      <c r="F3" s="35">
        <v>0.32100000000000001</v>
      </c>
      <c r="H3" s="4" t="s">
        <v>17</v>
      </c>
      <c r="I3" s="5">
        <v>311.14</v>
      </c>
    </row>
    <row r="4" spans="1:10" x14ac:dyDescent="0.2">
      <c r="A4" s="17" t="s">
        <v>12</v>
      </c>
      <c r="B4" s="29">
        <f>B35</f>
        <v>1129.7753333333335</v>
      </c>
      <c r="C4" s="31">
        <f>C35</f>
        <v>2255.2961813333336</v>
      </c>
      <c r="E4" s="34" t="s">
        <v>46</v>
      </c>
      <c r="F4" s="35">
        <v>0.32100000000000001</v>
      </c>
      <c r="H4" s="4" t="s">
        <v>18</v>
      </c>
      <c r="I4" s="5">
        <v>573.12</v>
      </c>
    </row>
    <row r="5" spans="1:10" ht="13.5" thickBot="1" x14ac:dyDescent="0.25">
      <c r="A5" s="17" t="s">
        <v>14</v>
      </c>
      <c r="B5" s="29">
        <f>I20</f>
        <v>2100.9306666666666</v>
      </c>
      <c r="C5" s="27"/>
      <c r="E5" s="36" t="s">
        <v>47</v>
      </c>
      <c r="F5" s="35">
        <v>0.32100000000000001</v>
      </c>
      <c r="H5" s="6" t="s">
        <v>10</v>
      </c>
      <c r="I5" s="7">
        <f>SUM(I2:I4)/30*12/12</f>
        <v>49.851666666666667</v>
      </c>
      <c r="J5" t="s">
        <v>65</v>
      </c>
    </row>
    <row r="6" spans="1:10" x14ac:dyDescent="0.2">
      <c r="A6" s="17" t="s">
        <v>8</v>
      </c>
      <c r="B6" s="29">
        <f>I9</f>
        <v>1804.3016666666667</v>
      </c>
      <c r="C6" s="27"/>
      <c r="H6" s="33" t="s">
        <v>43</v>
      </c>
      <c r="I6" s="82">
        <v>63.41</v>
      </c>
    </row>
    <row r="7" spans="1:10" x14ac:dyDescent="0.2">
      <c r="A7" s="17" t="s">
        <v>35</v>
      </c>
      <c r="B7" s="29">
        <f>I34</f>
        <v>1731.8216666666669</v>
      </c>
      <c r="C7" s="27"/>
      <c r="H7" s="33"/>
      <c r="I7" s="37"/>
    </row>
    <row r="8" spans="1:10" x14ac:dyDescent="0.2">
      <c r="A8" s="20" t="s">
        <v>30</v>
      </c>
      <c r="B8" s="21" t="s">
        <v>21</v>
      </c>
      <c r="C8" s="21" t="s">
        <v>24</v>
      </c>
      <c r="D8" s="21"/>
      <c r="E8" s="32" t="s">
        <v>36</v>
      </c>
      <c r="F8" s="43">
        <v>3751.2</v>
      </c>
      <c r="H8" s="33" t="s">
        <v>9</v>
      </c>
      <c r="I8" s="5">
        <f>(605.73+I3+I4)*2/12</f>
        <v>248.33166666666668</v>
      </c>
    </row>
    <row r="9" spans="1:10" ht="13.5" thickBot="1" x14ac:dyDescent="0.25">
      <c r="A9" t="s">
        <v>41</v>
      </c>
      <c r="B9">
        <v>1131.3399999999999</v>
      </c>
      <c r="C9">
        <v>1131.3399999999999</v>
      </c>
      <c r="E9" s="41" t="s">
        <v>51</v>
      </c>
      <c r="F9" s="43">
        <v>825.6</v>
      </c>
      <c r="H9" s="8" t="s">
        <v>11</v>
      </c>
      <c r="I9" s="9">
        <f>SUM(I2:I5)+(I6/6)+I8</f>
        <v>1804.3016666666667</v>
      </c>
    </row>
    <row r="10" spans="1:10" x14ac:dyDescent="0.2">
      <c r="A10" t="s">
        <v>31</v>
      </c>
      <c r="C10" s="81">
        <v>886.4</v>
      </c>
      <c r="E10" s="40"/>
      <c r="F10" s="40"/>
    </row>
    <row r="11" spans="1:10" x14ac:dyDescent="0.2">
      <c r="A11" t="s">
        <v>26</v>
      </c>
      <c r="C11">
        <f>(989.51)+(989.51*1%)</f>
        <v>999.40509999999995</v>
      </c>
      <c r="E11" s="40"/>
      <c r="F11" s="40"/>
    </row>
    <row r="12" spans="1:10" x14ac:dyDescent="0.2">
      <c r="A12" t="s">
        <v>19</v>
      </c>
      <c r="B12" s="3">
        <f>(698.12/6)</f>
        <v>116.35333333333334</v>
      </c>
      <c r="C12" s="3">
        <f>(698.12+C10+C11)/6</f>
        <v>430.65418333333332</v>
      </c>
      <c r="D12" s="3"/>
      <c r="E12" s="14"/>
      <c r="F12" s="14"/>
      <c r="H12" s="15" t="s">
        <v>13</v>
      </c>
      <c r="I12" s="15"/>
    </row>
    <row r="13" spans="1:10" x14ac:dyDescent="0.2">
      <c r="B13" s="3"/>
      <c r="C13" s="3"/>
      <c r="D13" s="3"/>
      <c r="H13" s="10" t="s">
        <v>7</v>
      </c>
      <c r="I13" s="11">
        <v>734.49</v>
      </c>
    </row>
    <row r="14" spans="1:10" ht="13.5" thickBot="1" x14ac:dyDescent="0.25">
      <c r="A14" s="18" t="s">
        <v>20</v>
      </c>
      <c r="B14" s="19">
        <f>B9/30*12/12</f>
        <v>37.711333333333329</v>
      </c>
      <c r="C14" s="19">
        <f>SUM(C9:C11)/30*12/12</f>
        <v>100.57150333333333</v>
      </c>
      <c r="D14" s="24" t="s">
        <v>64</v>
      </c>
      <c r="H14" s="10" t="s">
        <v>15</v>
      </c>
      <c r="I14" s="11">
        <v>402.73</v>
      </c>
    </row>
    <row r="15" spans="1:10" ht="13.5" thickTop="1" x14ac:dyDescent="0.2">
      <c r="A15" t="s">
        <v>38</v>
      </c>
      <c r="B15" s="23">
        <f>SUM(B9:B14)</f>
        <v>1285.4046666666666</v>
      </c>
      <c r="C15" s="23">
        <f>SUM(C9:C11)+C12+C14</f>
        <v>3548.3707866666659</v>
      </c>
      <c r="D15" s="23"/>
      <c r="H15" s="10" t="s">
        <v>16</v>
      </c>
      <c r="I15" s="11">
        <v>616</v>
      </c>
    </row>
    <row r="16" spans="1:10" x14ac:dyDescent="0.2">
      <c r="H16" s="10" t="s">
        <v>10</v>
      </c>
      <c r="I16" s="11">
        <f>SUM(I13:I15)/30*12/12</f>
        <v>58.440666666666665</v>
      </c>
      <c r="J16" t="s">
        <v>65</v>
      </c>
    </row>
    <row r="17" spans="1:10" x14ac:dyDescent="0.2">
      <c r="H17" s="10" t="s">
        <v>43</v>
      </c>
      <c r="I17" s="11">
        <v>82.08</v>
      </c>
    </row>
    <row r="18" spans="1:10" x14ac:dyDescent="0.2">
      <c r="A18" s="20" t="s">
        <v>22</v>
      </c>
      <c r="B18" s="21" t="s">
        <v>21</v>
      </c>
      <c r="C18" s="21" t="s">
        <v>24</v>
      </c>
      <c r="D18" s="21"/>
      <c r="H18" s="10"/>
      <c r="I18" s="38"/>
    </row>
    <row r="19" spans="1:10" x14ac:dyDescent="0.2">
      <c r="A19" t="s">
        <v>41</v>
      </c>
      <c r="B19">
        <f>B9</f>
        <v>1131.3399999999999</v>
      </c>
      <c r="C19">
        <f>C9</f>
        <v>1131.3399999999999</v>
      </c>
      <c r="H19" s="10" t="s">
        <v>9</v>
      </c>
      <c r="I19" s="11">
        <f>(634.81+I14+I15)/6</f>
        <v>275.58999999999997</v>
      </c>
    </row>
    <row r="20" spans="1:10" x14ac:dyDescent="0.2">
      <c r="A20" t="s">
        <v>25</v>
      </c>
      <c r="C20" s="81">
        <v>811.85</v>
      </c>
      <c r="H20" s="12" t="s">
        <v>11</v>
      </c>
      <c r="I20" s="13">
        <f>SUM(I13:I16)+(I17/6)+I19</f>
        <v>2100.9306666666666</v>
      </c>
    </row>
    <row r="21" spans="1:10" x14ac:dyDescent="0.2">
      <c r="A21" t="s">
        <v>26</v>
      </c>
      <c r="C21">
        <f>(461.63)+(461.63*1%)</f>
        <v>466.24630000000002</v>
      </c>
      <c r="I21"/>
    </row>
    <row r="22" spans="1:10" x14ac:dyDescent="0.2">
      <c r="A22" t="s">
        <v>19</v>
      </c>
      <c r="B22" s="3">
        <f>B12</f>
        <v>116.35333333333334</v>
      </c>
      <c r="C22" s="3">
        <f>(698.12+C20+C21)/6</f>
        <v>329.36938333333336</v>
      </c>
      <c r="D22" s="3"/>
      <c r="I22"/>
    </row>
    <row r="23" spans="1:10" x14ac:dyDescent="0.2">
      <c r="D23" s="3"/>
      <c r="I23"/>
    </row>
    <row r="24" spans="1:10" ht="13.5" thickBot="1" x14ac:dyDescent="0.25">
      <c r="A24" s="18" t="s">
        <v>20</v>
      </c>
      <c r="B24" s="19">
        <f>B19/30*12/12</f>
        <v>37.711333333333329</v>
      </c>
      <c r="C24" s="19">
        <f>SUM(C19:C21)/30*12/12</f>
        <v>80.314543333333347</v>
      </c>
      <c r="D24" s="24" t="s">
        <v>65</v>
      </c>
    </row>
    <row r="25" spans="1:10" ht="13.5" thickTop="1" x14ac:dyDescent="0.2">
      <c r="A25" t="s">
        <v>39</v>
      </c>
      <c r="B25" s="23">
        <f>SUM(B19:B24)</f>
        <v>1285.4046666666666</v>
      </c>
      <c r="C25" s="23">
        <f>SUM(C19:C21)+C22+C24</f>
        <v>2819.1202266666669</v>
      </c>
      <c r="D25" s="23"/>
    </row>
    <row r="26" spans="1:10" x14ac:dyDescent="0.2">
      <c r="H26" s="15" t="s">
        <v>34</v>
      </c>
      <c r="I26" s="15"/>
    </row>
    <row r="27" spans="1:10" x14ac:dyDescent="0.2">
      <c r="A27" s="20"/>
      <c r="B27" s="21"/>
      <c r="C27" s="21"/>
      <c r="D27" s="21"/>
      <c r="H27" s="10" t="s">
        <v>7</v>
      </c>
      <c r="I27" s="11">
        <v>611.29</v>
      </c>
    </row>
    <row r="28" spans="1:10" x14ac:dyDescent="0.2">
      <c r="A28" s="20" t="s">
        <v>28</v>
      </c>
      <c r="B28" s="21" t="s">
        <v>21</v>
      </c>
      <c r="C28" s="21" t="s">
        <v>24</v>
      </c>
      <c r="D28" s="21"/>
      <c r="H28" s="10" t="s">
        <v>17</v>
      </c>
      <c r="I28" s="11">
        <v>311.14</v>
      </c>
    </row>
    <row r="29" spans="1:10" x14ac:dyDescent="0.2">
      <c r="A29" t="s">
        <v>42</v>
      </c>
      <c r="B29" s="39">
        <v>978.26</v>
      </c>
      <c r="H29" s="10" t="s">
        <v>37</v>
      </c>
      <c r="I29" s="11">
        <v>512.72</v>
      </c>
    </row>
    <row r="30" spans="1:10" x14ac:dyDescent="0.2">
      <c r="A30" t="s">
        <v>25</v>
      </c>
      <c r="H30" s="10" t="s">
        <v>10</v>
      </c>
      <c r="I30" s="11">
        <f>SUM(I27:I29)/30*12/12</f>
        <v>47.838333333333338</v>
      </c>
      <c r="J30" t="s">
        <v>65</v>
      </c>
    </row>
    <row r="31" spans="1:10" x14ac:dyDescent="0.2">
      <c r="A31" t="s">
        <v>26</v>
      </c>
      <c r="H31" s="10" t="s">
        <v>43</v>
      </c>
      <c r="I31" s="11">
        <v>63.41</v>
      </c>
    </row>
    <row r="32" spans="1:10" x14ac:dyDescent="0.2">
      <c r="A32" t="s">
        <v>19</v>
      </c>
      <c r="B32" s="3">
        <f>713.44/6</f>
        <v>118.90666666666668</v>
      </c>
      <c r="C32" s="3"/>
      <c r="D32" s="3"/>
      <c r="H32" s="10"/>
      <c r="I32" s="38"/>
    </row>
    <row r="33" spans="1:9" x14ac:dyDescent="0.2">
      <c r="B33" s="3"/>
      <c r="C33" s="3"/>
      <c r="D33" s="3"/>
      <c r="H33" s="10" t="s">
        <v>9</v>
      </c>
      <c r="I33" s="11">
        <f>(605.73+I28+I29)/6</f>
        <v>238.26500000000001</v>
      </c>
    </row>
    <row r="34" spans="1:9" ht="13.5" thickBot="1" x14ac:dyDescent="0.25">
      <c r="A34" s="18" t="s">
        <v>20</v>
      </c>
      <c r="B34" s="19">
        <f>B29/30*12/12</f>
        <v>32.608666666666664</v>
      </c>
      <c r="C34" s="19"/>
      <c r="D34" s="3" t="s">
        <v>65</v>
      </c>
      <c r="H34" s="12" t="s">
        <v>11</v>
      </c>
      <c r="I34" s="13">
        <f>SUM(I27:I30)+(I31/6)+I33</f>
        <v>1731.8216666666669</v>
      </c>
    </row>
    <row r="35" spans="1:9" ht="13.5" thickTop="1" x14ac:dyDescent="0.2">
      <c r="A35" t="s">
        <v>40</v>
      </c>
      <c r="B35" s="23">
        <f>SUM(B29:B34)</f>
        <v>1129.7753333333335</v>
      </c>
      <c r="C35" s="23">
        <f>PRODUCT(C25*0.8)</f>
        <v>2255.2961813333336</v>
      </c>
      <c r="D35" s="24"/>
      <c r="I35"/>
    </row>
    <row r="36" spans="1:9" x14ac:dyDescent="0.2">
      <c r="D36" s="23"/>
      <c r="I36"/>
    </row>
    <row r="37" spans="1:9" x14ac:dyDescent="0.2">
      <c r="I37"/>
    </row>
    <row r="38" spans="1:9" x14ac:dyDescent="0.2">
      <c r="I38"/>
    </row>
  </sheetData>
  <mergeCells count="1">
    <mergeCell ref="H1:I1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DOCTORES</vt:lpstr>
      <vt:lpstr>(A) LICENCIADOS-INGEN-ARQU</vt:lpstr>
      <vt:lpstr>(B) DIPLO MADOS</vt:lpstr>
      <vt:lpstr>(C) TECNICO ESPEC LAB FP2 </vt:lpstr>
      <vt:lpstr>(D) AUX ADM-LAB (FP1- GR ESCOL)</vt:lpstr>
      <vt:lpstr>(D) AUX. SERVICIOS</vt:lpstr>
      <vt:lpstr>PARAMETROS</vt:lpstr>
      <vt:lpstr>HOJA</vt:lpstr>
      <vt:lpstr>Hoja1</vt:lpstr>
      <vt:lpstr>RETRIBUCION</vt:lpstr>
    </vt:vector>
  </TitlesOfParts>
  <Company>oscar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Cremades Cremades, Gloria</cp:lastModifiedBy>
  <cp:lastPrinted>2015-01-16T11:58:13Z</cp:lastPrinted>
  <dcterms:created xsi:type="dcterms:W3CDTF">2003-11-11T19:24:53Z</dcterms:created>
  <dcterms:modified xsi:type="dcterms:W3CDTF">2017-08-03T11:31:13Z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1648575215</vt:i4>
  </property>
  <property fmtid="{D5CDD505-2E9C-101B-9397-08002B2CF9AE}" pid="3" name="_EmailSubject">
    <vt:lpwstr/>
  </property>
  <property fmtid="{D5CDD505-2E9C-101B-9397-08002B2CF9AE}" pid="4" name="_AuthorEmail">
    <vt:lpwstr>cristina.aguilar@umh.es</vt:lpwstr>
  </property>
  <property fmtid="{D5CDD505-2E9C-101B-9397-08002B2CF9AE}" pid="5" name="_AuthorEmailDisplayName">
    <vt:lpwstr>Aguilar Santos, Cristina</vt:lpwstr>
  </property>
  <property fmtid="{D5CDD505-2E9C-101B-9397-08002B2CF9AE}" pid="6" name="_PreviousAdHocReviewCycleID">
    <vt:i4>-1341627671</vt:i4>
  </property>
  <property fmtid="{D5CDD505-2E9C-101B-9397-08002B2CF9AE}" pid="7" name="_ReviewingToolsShownOnce">
    <vt:lpwstr/>
  </property>
</Properties>
</file>