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60" activeTab="0"/>
  </bookViews>
  <sheets>
    <sheet name="DOCTORES" sheetId="1" r:id="rId1"/>
    <sheet name="(A) LICENCIADOS-INGEN-ARQU" sheetId="2" r:id="rId2"/>
    <sheet name="(B) DIPLO MADOS" sheetId="3" r:id="rId3"/>
    <sheet name="(C) TECNICO ESPEC LAB FP2 " sheetId="4" r:id="rId4"/>
    <sheet name="(D) AUX ADM-LAB (FP1- GR ESCOL)" sheetId="5" r:id="rId5"/>
    <sheet name="(D) AUX. SERVICIOS" sheetId="6" r:id="rId6"/>
    <sheet name="Hoja1" sheetId="7" r:id="rId7"/>
    <sheet name="PARAMETROS" sheetId="8" state="hidden" r:id="rId8"/>
  </sheets>
  <definedNames>
    <definedName name="RETRIBUCION">'(A) LICENCIADOS-INGEN-ARQU'!$D$2:$F$2</definedName>
  </definedNames>
  <calcPr fullCalcOnLoad="1"/>
</workbook>
</file>

<file path=xl/sharedStrings.xml><?xml version="1.0" encoding="utf-8"?>
<sst xmlns="http://schemas.openxmlformats.org/spreadsheetml/2006/main" count="170" uniqueCount="66">
  <si>
    <t>HORAS DEDICACION SEMANALES</t>
  </si>
  <si>
    <t>LICENCIADO</t>
  </si>
  <si>
    <t>SALARIOS BRUTOS</t>
  </si>
  <si>
    <t>PORCENTAJES</t>
  </si>
  <si>
    <t>RETRIBUCION</t>
  </si>
  <si>
    <t>BRUTO</t>
  </si>
  <si>
    <t>AUXILIAR ADMINISTRATIVO</t>
  </si>
  <si>
    <t>SUELDO</t>
  </si>
  <si>
    <t>AUX. ADMINISTRATIVO</t>
  </si>
  <si>
    <t>P.P. EXTRAS</t>
  </si>
  <si>
    <t>INDEMNIZACION</t>
  </si>
  <si>
    <t>TOTAL,,,,,,,,,,,,,,</t>
  </si>
  <si>
    <t>DIPLOMADOS</t>
  </si>
  <si>
    <t>ESP TEC LABORATORIO</t>
  </si>
  <si>
    <t>ESP. TEC. LABORATORIO</t>
  </si>
  <si>
    <t>C. DESTINO (18)</t>
  </si>
  <si>
    <t>C. ESPECIFICO (28)</t>
  </si>
  <si>
    <t>C. DESTINO (14)</t>
  </si>
  <si>
    <t>C. ESPECIFICO (24)</t>
  </si>
  <si>
    <t>PP EXTRAS</t>
  </si>
  <si>
    <t>INDENIZACION</t>
  </si>
  <si>
    <t>€/MES (MÍNIMOS)</t>
  </si>
  <si>
    <t xml:space="preserve">LICENCIADO </t>
  </si>
  <si>
    <t>€/MES (MAXIMOS)</t>
  </si>
  <si>
    <t>€/MES (MÁXIMOS)</t>
  </si>
  <si>
    <t>C. DESTINO (27)</t>
  </si>
  <si>
    <t>C. ESPECIFICO</t>
  </si>
  <si>
    <t>DOCTOR</t>
  </si>
  <si>
    <t>DIPLOMADO</t>
  </si>
  <si>
    <t>€/MES (MINIMOS)</t>
  </si>
  <si>
    <t xml:space="preserve">DOCTOR </t>
  </si>
  <si>
    <t>C. DESTINO (29)</t>
  </si>
  <si>
    <t>MINIMOS</t>
  </si>
  <si>
    <t>MAXIMOS</t>
  </si>
  <si>
    <t>AUXILIAR DE SERVICIOS</t>
  </si>
  <si>
    <t>60% C. DESTINO</t>
  </si>
  <si>
    <t>AUX. DE SERVICIOS</t>
  </si>
  <si>
    <t>TOPE MAXIMO</t>
  </si>
  <si>
    <t>C. ESPECIFICO (20)</t>
  </si>
  <si>
    <t>TOTAL (DOCTOR TC)</t>
  </si>
  <si>
    <t>TOTAL (PROF TITULAR TC)</t>
  </si>
  <si>
    <t>TOTAL (80% P. TITULAR TC)</t>
  </si>
  <si>
    <t>SUELDO (A)</t>
  </si>
  <si>
    <t>SUELDO (B)</t>
  </si>
  <si>
    <t>componente compensatorio</t>
  </si>
  <si>
    <t>INVESTIGACION</t>
  </si>
  <si>
    <t>ADMINISTRACIÓN</t>
  </si>
  <si>
    <t>PORCENTAJE DE SEGURIDAD SOCIAL, SEGÚN ACTIVIDAD</t>
  </si>
  <si>
    <r>
      <t xml:space="preserve">INDEFINIDO </t>
    </r>
    <r>
      <rPr>
        <b/>
        <sz val="10"/>
        <rFont val="Arial"/>
        <family val="2"/>
      </rPr>
      <t>T.C</t>
    </r>
    <r>
      <rPr>
        <sz val="10"/>
        <rFont val="Arial"/>
        <family val="0"/>
      </rPr>
      <t>. ADMIN</t>
    </r>
  </si>
  <si>
    <r>
      <t xml:space="preserve">INDEFINIDO </t>
    </r>
    <r>
      <rPr>
        <b/>
        <sz val="10"/>
        <rFont val="Arial"/>
        <family val="2"/>
      </rPr>
      <t>T.P</t>
    </r>
    <r>
      <rPr>
        <sz val="10"/>
        <rFont val="Arial"/>
        <family val="0"/>
      </rPr>
      <t>. ADMIN</t>
    </r>
  </si>
  <si>
    <r>
      <t xml:space="preserve">INDEFINIDO </t>
    </r>
    <r>
      <rPr>
        <b/>
        <sz val="10"/>
        <rFont val="Arial"/>
        <family val="2"/>
      </rPr>
      <t>T.C</t>
    </r>
    <r>
      <rPr>
        <sz val="10"/>
        <rFont val="Arial"/>
        <family val="0"/>
      </rPr>
      <t>. INVEST</t>
    </r>
  </si>
  <si>
    <r>
      <t xml:space="preserve">INDEFINIDO </t>
    </r>
    <r>
      <rPr>
        <b/>
        <sz val="10"/>
        <rFont val="Arial"/>
        <family val="2"/>
      </rPr>
      <t>T.P</t>
    </r>
    <r>
      <rPr>
        <sz val="10"/>
        <rFont val="Arial"/>
        <family val="0"/>
      </rPr>
      <t>. INVEST</t>
    </r>
  </si>
  <si>
    <t>TOPE MINIMO</t>
  </si>
  <si>
    <t>BASE MINIMA/HORA Tº PARCIAL GRUPO 1</t>
  </si>
  <si>
    <t>BASE MINIMA G1</t>
  </si>
  <si>
    <t>BASE MINIMA/HORA Tº PARCIAL GRUPO 2</t>
  </si>
  <si>
    <t>BASE MINIMA G2</t>
  </si>
  <si>
    <t>BASE MINIMA/HORA Tº PARCIAL GRUPO 3</t>
  </si>
  <si>
    <t>BASE MINIMA G3</t>
  </si>
  <si>
    <t>BASE MINIMA/HORA Tº PARCIAL GRUPO 4-11</t>
  </si>
  <si>
    <t>BASE MINIMA G4-11</t>
  </si>
  <si>
    <t>OBRA Y SERVICIO T.C. ADMIN</t>
  </si>
  <si>
    <t>OBRA Y SERVICIO T.P. ADMIN</t>
  </si>
  <si>
    <t>OBRA Y SERVICIO T.C. INVEST</t>
  </si>
  <si>
    <t>OBRA Y SERVICIO T.P. INVEST</t>
  </si>
  <si>
    <t>PORCENTAJES cotización SSSS
INDEFINIDOS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</si>
</sst>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-* #,##0.00\ _p_t_a_-;\-* #,##0.00\ _p_t_a_-;_-* &quot;-&quot;\ _p_t_a_-;_-@_-"/>
    <numFmt numFmtId="166" formatCode="_-* #,##0.00\ _p_t_a_-;\-* #,##0.00\ _p_t_a_-;_-* &quot;-&quot;??\ _p_t_a_-;_-@_-"/>
    <numFmt numFmtId="167" formatCode="_-* #,##0\ &quot;pta&quot;_-;\-* #,##0\ &quot;pta&quot;_-;_-* &quot;-&quot;\ &quot;pta&quot;_-;_-@_-"/>
    <numFmt numFmtId="168" formatCode="_-* #,##0.00\ &quot;pta&quot;_-;\-* #,##0.00\ &quot;pta&quot;_-;_-* &quot;-&quot;??\ &quot;pta&quot;_-;_-@_-"/>
  </numFmts>
  <fonts count="51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b/>
      <i/>
      <sz val="12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b/>
      <i/>
      <sz val="18"/>
      <name val="Cambria"/>
      <family val="1"/>
    </font>
    <font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35" borderId="0" xfId="0" applyFont="1" applyFill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1" fillId="36" borderId="0" xfId="0" applyFont="1" applyFill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 horizontal="center"/>
    </xf>
    <xf numFmtId="2" fontId="0" fillId="35" borderId="12" xfId="0" applyNumberFormat="1" applyFill="1" applyBorder="1" applyAlignment="1">
      <alignment/>
    </xf>
    <xf numFmtId="2" fontId="0" fillId="35" borderId="12" xfId="0" applyNumberFormat="1" applyFont="1" applyFill="1" applyBorder="1" applyAlignment="1">
      <alignment horizontal="right"/>
    </xf>
    <xf numFmtId="2" fontId="0" fillId="35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4" fillId="37" borderId="16" xfId="0" applyFont="1" applyFill="1" applyBorder="1" applyAlignment="1">
      <alignment horizontal="left"/>
    </xf>
    <xf numFmtId="0" fontId="2" fillId="38" borderId="17" xfId="0" applyFont="1" applyFill="1" applyBorder="1" applyAlignment="1">
      <alignment/>
    </xf>
    <xf numFmtId="0" fontId="2" fillId="0" borderId="0" xfId="0" applyFont="1" applyAlignment="1">
      <alignment horizontal="center"/>
    </xf>
    <xf numFmtId="2" fontId="2" fillId="37" borderId="16" xfId="0" applyNumberFormat="1" applyFont="1" applyFill="1" applyBorder="1" applyAlignment="1">
      <alignment/>
    </xf>
    <xf numFmtId="2" fontId="2" fillId="38" borderId="17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17" borderId="18" xfId="0" applyFont="1" applyFill="1" applyBorder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 wrapText="1"/>
    </xf>
    <xf numFmtId="0" fontId="50" fillId="39" borderId="18" xfId="0" applyFont="1" applyFill="1" applyBorder="1" applyAlignment="1">
      <alignment horizontal="center" vertical="center"/>
    </xf>
    <xf numFmtId="0" fontId="28" fillId="14" borderId="18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40" borderId="14" xfId="0" applyFont="1" applyFill="1" applyBorder="1" applyAlignment="1">
      <alignment/>
    </xf>
    <xf numFmtId="0" fontId="25" fillId="10" borderId="14" xfId="0" applyFont="1" applyFill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2" fontId="25" fillId="0" borderId="20" xfId="0" applyNumberFormat="1" applyFont="1" applyBorder="1" applyAlignment="1">
      <alignment/>
    </xf>
    <xf numFmtId="2" fontId="25" fillId="0" borderId="21" xfId="0" applyNumberFormat="1" applyFont="1" applyBorder="1" applyAlignment="1">
      <alignment/>
    </xf>
    <xf numFmtId="0" fontId="25" fillId="40" borderId="14" xfId="0" applyFont="1" applyFill="1" applyBorder="1" applyAlignment="1">
      <alignment/>
    </xf>
    <xf numFmtId="10" fontId="28" fillId="40" borderId="14" xfId="0" applyNumberFormat="1" applyFont="1" applyFill="1" applyBorder="1" applyAlignment="1">
      <alignment/>
    </xf>
    <xf numFmtId="0" fontId="25" fillId="10" borderId="22" xfId="0" applyFont="1" applyFill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/>
    </xf>
    <xf numFmtId="2" fontId="25" fillId="0" borderId="24" xfId="0" applyNumberFormat="1" applyFont="1" applyBorder="1" applyAlignment="1">
      <alignment/>
    </xf>
    <xf numFmtId="2" fontId="25" fillId="0" borderId="25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2" fontId="25" fillId="0" borderId="0" xfId="0" applyNumberFormat="1" applyFont="1" applyAlignment="1">
      <alignment/>
    </xf>
    <xf numFmtId="0" fontId="28" fillId="0" borderId="18" xfId="0" applyFont="1" applyBorder="1" applyAlignment="1">
      <alignment horizontal="center" wrapText="1"/>
    </xf>
    <xf numFmtId="0" fontId="28" fillId="0" borderId="26" xfId="0" applyFont="1" applyBorder="1" applyAlignment="1">
      <alignment horizontal="center"/>
    </xf>
    <xf numFmtId="0" fontId="25" fillId="0" borderId="27" xfId="0" applyFont="1" applyBorder="1" applyAlignment="1">
      <alignment/>
    </xf>
    <xf numFmtId="0" fontId="26" fillId="17" borderId="28" xfId="0" applyFont="1" applyFill="1" applyBorder="1" applyAlignment="1">
      <alignment horizontal="center" vertical="center"/>
    </xf>
    <xf numFmtId="0" fontId="28" fillId="10" borderId="28" xfId="0" applyFont="1" applyFill="1" applyBorder="1" applyAlignment="1">
      <alignment horizontal="center" vertical="center" wrapText="1"/>
    </xf>
    <xf numFmtId="0" fontId="50" fillId="39" borderId="14" xfId="0" applyFont="1" applyFill="1" applyBorder="1" applyAlignment="1">
      <alignment horizontal="center" vertical="center"/>
    </xf>
    <xf numFmtId="0" fontId="28" fillId="14" borderId="14" xfId="0" applyFont="1" applyFill="1" applyBorder="1" applyAlignment="1">
      <alignment horizontal="center" vertical="center"/>
    </xf>
    <xf numFmtId="0" fontId="25" fillId="10" borderId="17" xfId="0" applyFont="1" applyFill="1" applyBorder="1" applyAlignment="1">
      <alignment horizontal="center"/>
    </xf>
    <xf numFmtId="2" fontId="25" fillId="0" borderId="12" xfId="0" applyNumberFormat="1" applyFont="1" applyBorder="1" applyAlignment="1">
      <alignment horizontal="right"/>
    </xf>
    <xf numFmtId="0" fontId="28" fillId="40" borderId="14" xfId="0" applyFont="1" applyFill="1" applyBorder="1" applyAlignment="1">
      <alignment wrapText="1"/>
    </xf>
    <xf numFmtId="0" fontId="26" fillId="17" borderId="18" xfId="0" applyFont="1" applyFill="1" applyBorder="1" applyAlignment="1">
      <alignment horizontal="center" vertical="center" wrapText="1" shrinkToFit="1"/>
    </xf>
    <xf numFmtId="0" fontId="30" fillId="17" borderId="26" xfId="0" applyFont="1" applyFill="1" applyBorder="1" applyAlignment="1">
      <alignment horizontal="center" vertical="center" wrapText="1" shrinkToFit="1"/>
    </xf>
    <xf numFmtId="0" fontId="31" fillId="40" borderId="18" xfId="0" applyFont="1" applyFill="1" applyBorder="1" applyAlignment="1">
      <alignment horizontal="center" wrapText="1"/>
    </xf>
    <xf numFmtId="0" fontId="31" fillId="40" borderId="29" xfId="0" applyFont="1" applyFill="1" applyBorder="1" applyAlignment="1">
      <alignment horizontal="center" wrapText="1"/>
    </xf>
    <xf numFmtId="0" fontId="32" fillId="40" borderId="29" xfId="0" applyFont="1" applyFill="1" applyBorder="1" applyAlignment="1">
      <alignment wrapText="1"/>
    </xf>
    <xf numFmtId="0" fontId="32" fillId="40" borderId="26" xfId="0" applyFont="1" applyFill="1" applyBorder="1" applyAlignment="1">
      <alignment wrapText="1"/>
    </xf>
    <xf numFmtId="0" fontId="26" fillId="17" borderId="28" xfId="0" applyFont="1" applyFill="1" applyBorder="1" applyAlignment="1">
      <alignment horizontal="center" vertical="center" wrapText="1" shrinkToFit="1"/>
    </xf>
    <xf numFmtId="0" fontId="30" fillId="17" borderId="30" xfId="0" applyFont="1" applyFill="1" applyBorder="1" applyAlignment="1">
      <alignment horizontal="center" vertical="center" wrapText="1" shrinkToFit="1"/>
    </xf>
    <xf numFmtId="0" fontId="1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C2" sqref="C1:C16384"/>
    </sheetView>
  </sheetViews>
  <sheetFormatPr defaultColWidth="11.421875" defaultRowHeight="12.75"/>
  <cols>
    <col min="1" max="1" width="17.7109375" style="40" customWidth="1"/>
    <col min="2" max="2" width="16.57421875" style="40" bestFit="1" customWidth="1"/>
    <col min="3" max="3" width="16.7109375" style="61" hidden="1" customWidth="1"/>
    <col min="4" max="4" width="15.140625" style="41" bestFit="1" customWidth="1"/>
    <col min="5" max="5" width="17.140625" style="41" bestFit="1" customWidth="1"/>
    <col min="6" max="6" width="17.00390625" style="41" customWidth="1"/>
    <col min="7" max="7" width="16.57421875" style="41" bestFit="1" customWidth="1"/>
    <col min="8" max="8" width="15.57421875" style="41" bestFit="1" customWidth="1"/>
    <col min="9" max="9" width="17.7109375" style="41" bestFit="1" customWidth="1"/>
    <col min="10" max="10" width="11.57421875" style="41" customWidth="1"/>
    <col min="11" max="11" width="28.7109375" style="41" bestFit="1" customWidth="1"/>
    <col min="12" max="12" width="11.57421875" style="41" customWidth="1"/>
    <col min="13" max="13" width="37.28125" style="62" bestFit="1" customWidth="1"/>
    <col min="14" max="16384" width="11.57421875" style="41" customWidth="1"/>
  </cols>
  <sheetData>
    <row r="1" spans="2:13" ht="23.25" thickBot="1">
      <c r="B1" s="75" t="s">
        <v>32</v>
      </c>
      <c r="C1" s="76"/>
      <c r="D1" s="77"/>
      <c r="E1" s="78"/>
      <c r="G1" s="75" t="s">
        <v>33</v>
      </c>
      <c r="H1" s="76"/>
      <c r="I1" s="78"/>
      <c r="M1" s="41"/>
    </row>
    <row r="2" spans="2:13" ht="41.25" customHeight="1" thickBot="1">
      <c r="B2" s="42" t="s">
        <v>4</v>
      </c>
      <c r="C2" s="43"/>
      <c r="D2" s="73" t="s">
        <v>47</v>
      </c>
      <c r="E2" s="74"/>
      <c r="F2" s="40"/>
      <c r="G2" s="42" t="s">
        <v>4</v>
      </c>
      <c r="H2" s="73" t="s">
        <v>47</v>
      </c>
      <c r="I2" s="74"/>
      <c r="M2" s="41"/>
    </row>
    <row r="3" spans="1:14" s="47" customFormat="1" ht="42" thickBot="1">
      <c r="A3" s="44" t="s">
        <v>0</v>
      </c>
      <c r="B3" s="45" t="s">
        <v>5</v>
      </c>
      <c r="C3" s="46" t="s">
        <v>54</v>
      </c>
      <c r="D3" s="45" t="s">
        <v>45</v>
      </c>
      <c r="E3" s="45" t="s">
        <v>46</v>
      </c>
      <c r="F3" s="44" t="s">
        <v>0</v>
      </c>
      <c r="G3" s="45" t="s">
        <v>5</v>
      </c>
      <c r="H3" s="45" t="s">
        <v>45</v>
      </c>
      <c r="I3" s="45" t="s">
        <v>46</v>
      </c>
      <c r="K3" s="72" t="s">
        <v>65</v>
      </c>
      <c r="L3" s="48"/>
      <c r="M3" s="41"/>
      <c r="N3" s="41"/>
    </row>
    <row r="4" spans="1:13" ht="13.5">
      <c r="A4" s="49">
        <v>40</v>
      </c>
      <c r="B4" s="50">
        <f>PARAMETROS!B2</f>
        <v>1223.11</v>
      </c>
      <c r="C4" s="51"/>
      <c r="D4" s="52">
        <f>IF(B4&lt;=PARAMETROS!F$9,PARAMETROS!F$9*PARAMETROS!F$4,B4*PARAMETROS!F$4)</f>
        <v>377.94098999999994</v>
      </c>
      <c r="E4" s="52">
        <f>IF(B4&lt;=PARAMETROS!F$9,PARAMETROS!F$9*PARAMETROS!F$2,B4*PARAMETROS!F$2)</f>
        <v>377.94098999999994</v>
      </c>
      <c r="F4" s="49">
        <v>40</v>
      </c>
      <c r="G4" s="50">
        <f>PARAMETROS!C2</f>
        <v>3379.8566666666666</v>
      </c>
      <c r="H4" s="53">
        <f>IF(G4&gt;=PARAMETROS!F$8,PARAMETROS!F$8*PARAMETROS!F$4,G4*PARAMETROS!F$4)</f>
        <v>1044.37571</v>
      </c>
      <c r="I4" s="53">
        <f>IF(G4&gt;=PARAMETROS!F$8,PARAMETROS!F$8*PARAMETROS!F$2,G4*PARAMETROS!F$2)</f>
        <v>1044.37571</v>
      </c>
      <c r="K4" s="54" t="s">
        <v>61</v>
      </c>
      <c r="L4" s="55">
        <v>0.309</v>
      </c>
      <c r="M4" s="41"/>
    </row>
    <row r="5" spans="1:13" ht="13.5">
      <c r="A5" s="49">
        <v>39</v>
      </c>
      <c r="B5" s="50">
        <f>PRODUCT(B$4,A5)/A$4</f>
        <v>1192.5322499999997</v>
      </c>
      <c r="C5" s="51">
        <f>(A5/7*30)*$C$46</f>
        <v>1064.7</v>
      </c>
      <c r="D5" s="52">
        <f>IF(B5&lt;C5,C5*PARAMETROS!F$5,B5*PARAMETROS!F$5)</f>
        <v>368.4924652499999</v>
      </c>
      <c r="E5" s="52">
        <f>IF(B5&lt;C5,C5*PARAMETROS!F$3,B5*PARAMETROS!F$3)</f>
        <v>368.4924652499999</v>
      </c>
      <c r="F5" s="49">
        <v>39</v>
      </c>
      <c r="G5" s="50">
        <f>PRODUCT(G$4,F5)/F$4</f>
        <v>3295.36025</v>
      </c>
      <c r="H5" s="53">
        <f>IF(G5&gt;=PARAMETROS!F$8,PARAMETROS!F$8*PARAMETROS!F$5,G5*PARAMETROS!F$5)</f>
        <v>1018.26631725</v>
      </c>
      <c r="I5" s="53">
        <f>IF(G5&gt;=PARAMETROS!F$8,PARAMETROS!F$8*PARAMETROS!F$3,G5*PARAMETROS!F$3)</f>
        <v>1018.26631725</v>
      </c>
      <c r="K5" s="54" t="s">
        <v>62</v>
      </c>
      <c r="L5" s="55">
        <v>0.309</v>
      </c>
      <c r="M5" s="41"/>
    </row>
    <row r="6" spans="1:13" ht="13.5">
      <c r="A6" s="49">
        <v>38</v>
      </c>
      <c r="B6" s="50">
        <f>PRODUCT(B$4,A6)/A$4</f>
        <v>1161.9544999999998</v>
      </c>
      <c r="C6" s="51">
        <f aca="true" t="shared" si="0" ref="C6:C43">(A6/7*30)*$C$46</f>
        <v>1037.4</v>
      </c>
      <c r="D6" s="52">
        <f>IF(B6&lt;C6,C6*PARAMETROS!F$5,B6*PARAMETROS!F$5)</f>
        <v>359.04394049999996</v>
      </c>
      <c r="E6" s="52">
        <f>IF(B6&lt;C6,C6*PARAMETROS!F$3,B6*PARAMETROS!F$3)</f>
        <v>359.04394049999996</v>
      </c>
      <c r="F6" s="49">
        <v>38</v>
      </c>
      <c r="G6" s="50">
        <f>PRODUCT(G$4,F6)/F$4</f>
        <v>3210.8638333333333</v>
      </c>
      <c r="H6" s="53">
        <f>IF(G6&gt;=PARAMETROS!F$8,PARAMETROS!F$8*PARAMETROS!F$5,G6*PARAMETROS!F$5)</f>
        <v>992.1569245</v>
      </c>
      <c r="I6" s="53">
        <f>IF(G6&gt;=PARAMETROS!F$8,PARAMETROS!F$8*PARAMETROS!F$3,G6*PARAMETROS!F$3)</f>
        <v>992.1569245</v>
      </c>
      <c r="K6" s="54" t="s">
        <v>63</v>
      </c>
      <c r="L6" s="55">
        <v>0.309</v>
      </c>
      <c r="M6" s="41"/>
    </row>
    <row r="7" spans="1:13" ht="13.5">
      <c r="A7" s="49">
        <v>37</v>
      </c>
      <c r="B7" s="50">
        <f aca="true" t="shared" si="1" ref="B7:B43">PRODUCT(B$4,A7)/A$4</f>
        <v>1131.37675</v>
      </c>
      <c r="C7" s="51">
        <f t="shared" si="0"/>
        <v>1010.0999999999999</v>
      </c>
      <c r="D7" s="52">
        <f>IF(B7&lt;C7,C7*PARAMETROS!F$5,B7*PARAMETROS!F$5)</f>
        <v>349.59541575</v>
      </c>
      <c r="E7" s="52">
        <f>IF(B7&lt;C7,C7*PARAMETROS!F$3,B7*PARAMETROS!F$3)</f>
        <v>349.59541575</v>
      </c>
      <c r="F7" s="49">
        <v>37</v>
      </c>
      <c r="G7" s="50">
        <f aca="true" t="shared" si="2" ref="G7:G43">PRODUCT(G$4,F7)/F$4</f>
        <v>3126.3674166666665</v>
      </c>
      <c r="H7" s="53">
        <f>IF(G7&gt;=PARAMETROS!F$8,PARAMETROS!F$8*PARAMETROS!F$5,G7*PARAMETROS!F$5)</f>
        <v>966.04753175</v>
      </c>
      <c r="I7" s="53">
        <f>IF(G7&gt;=PARAMETROS!F$8,PARAMETROS!F$8*PARAMETROS!F$3,G7*PARAMETROS!F$3)</f>
        <v>966.04753175</v>
      </c>
      <c r="K7" s="54" t="s">
        <v>64</v>
      </c>
      <c r="L7" s="55">
        <v>0.309</v>
      </c>
      <c r="M7" s="41"/>
    </row>
    <row r="8" spans="1:13" ht="13.5">
      <c r="A8" s="49">
        <v>36</v>
      </c>
      <c r="B8" s="50">
        <f t="shared" si="1"/>
        <v>1100.799</v>
      </c>
      <c r="C8" s="51">
        <f t="shared" si="0"/>
        <v>982.8000000000002</v>
      </c>
      <c r="D8" s="52">
        <f>IF(B8&lt;C8,C8*PARAMETROS!F$5,B8*PARAMETROS!F$5)</f>
        <v>340.146891</v>
      </c>
      <c r="E8" s="52">
        <f>IF(B8&lt;C8,C8*PARAMETROS!F$3,B8*PARAMETROS!F$3)</f>
        <v>340.146891</v>
      </c>
      <c r="F8" s="49">
        <v>36</v>
      </c>
      <c r="G8" s="50">
        <f t="shared" si="2"/>
        <v>3041.871</v>
      </c>
      <c r="H8" s="53">
        <f>IF(G8&gt;=PARAMETROS!F$8,PARAMETROS!F$8*PARAMETROS!F$5,G8*PARAMETROS!F$5)</f>
        <v>939.938139</v>
      </c>
      <c r="I8" s="53">
        <f>IF(G8&gt;=PARAMETROS!F$8,PARAMETROS!F$8*PARAMETROS!F$3,G8*PARAMETROS!F$3)</f>
        <v>939.938139</v>
      </c>
      <c r="M8" s="41"/>
    </row>
    <row r="9" spans="1:13" ht="13.5">
      <c r="A9" s="49">
        <v>35</v>
      </c>
      <c r="B9" s="50">
        <f t="shared" si="1"/>
        <v>1070.22125</v>
      </c>
      <c r="C9" s="51">
        <f t="shared" si="0"/>
        <v>955.5</v>
      </c>
      <c r="D9" s="52">
        <f>IF(B9&lt;C9,C9*PARAMETROS!F$5,B9*PARAMETROS!F$5)</f>
        <v>330.69836625</v>
      </c>
      <c r="E9" s="52">
        <f>IF(B9&lt;C9,C9*PARAMETROS!F$3,B9*PARAMETROS!F$3)</f>
        <v>330.69836625</v>
      </c>
      <c r="F9" s="49">
        <v>35</v>
      </c>
      <c r="G9" s="50">
        <f t="shared" si="2"/>
        <v>2957.3745833333332</v>
      </c>
      <c r="H9" s="53">
        <f>IF(G9&gt;=PARAMETROS!F$8,PARAMETROS!F$8*PARAMETROS!F$5,G9*PARAMETROS!F$5)</f>
        <v>913.82874625</v>
      </c>
      <c r="I9" s="53">
        <f>IF(G9&gt;=PARAMETROS!F$8,PARAMETROS!F$8*PARAMETROS!F$3,G9*PARAMETROS!F$3)</f>
        <v>913.82874625</v>
      </c>
      <c r="M9" s="41"/>
    </row>
    <row r="10" spans="1:13" ht="13.5">
      <c r="A10" s="49">
        <v>34</v>
      </c>
      <c r="B10" s="50">
        <f t="shared" si="1"/>
        <v>1039.6435</v>
      </c>
      <c r="C10" s="51">
        <f t="shared" si="0"/>
        <v>928.1999999999999</v>
      </c>
      <c r="D10" s="52">
        <f>IF(B10&lt;C10,C10*PARAMETROS!F$5,B10*PARAMETROS!F$5)</f>
        <v>321.24984149999995</v>
      </c>
      <c r="E10" s="52">
        <f>IF(B10&lt;C10,C10*PARAMETROS!F$3,B10*PARAMETROS!F$3)</f>
        <v>321.24984149999995</v>
      </c>
      <c r="F10" s="49">
        <v>34</v>
      </c>
      <c r="G10" s="50">
        <f t="shared" si="2"/>
        <v>2872.8781666666664</v>
      </c>
      <c r="H10" s="53">
        <f>IF(G10&gt;=PARAMETROS!F$8,PARAMETROS!F$8*PARAMETROS!F$5,G10*PARAMETROS!F$5)</f>
        <v>887.7193534999999</v>
      </c>
      <c r="I10" s="53">
        <f>IF(G10&gt;=PARAMETROS!F$8,PARAMETROS!F$8*PARAMETROS!F$3,G10*PARAMETROS!F$3)</f>
        <v>887.7193534999999</v>
      </c>
      <c r="M10" s="41"/>
    </row>
    <row r="11" spans="1:13" ht="13.5">
      <c r="A11" s="49">
        <v>33</v>
      </c>
      <c r="B11" s="50">
        <f t="shared" si="1"/>
        <v>1009.06575</v>
      </c>
      <c r="C11" s="51">
        <f t="shared" si="0"/>
        <v>900.9000000000001</v>
      </c>
      <c r="D11" s="52">
        <f>IF(B11&lt;C11,C11*PARAMETROS!F$5,B11*PARAMETROS!F$5)</f>
        <v>311.80131675</v>
      </c>
      <c r="E11" s="52">
        <f>IF(B11&lt;C11,C11*PARAMETROS!F$3,B11*PARAMETROS!F$3)</f>
        <v>311.80131675</v>
      </c>
      <c r="F11" s="49">
        <v>33</v>
      </c>
      <c r="G11" s="50">
        <f t="shared" si="2"/>
        <v>2788.3817499999996</v>
      </c>
      <c r="H11" s="53">
        <f>IF(G11&gt;=PARAMETROS!F$8,PARAMETROS!F$8*PARAMETROS!F$5,G11*PARAMETROS!F$5)</f>
        <v>861.6099607499998</v>
      </c>
      <c r="I11" s="53">
        <f>IF(G11&gt;=PARAMETROS!F$8,PARAMETROS!F$8*PARAMETROS!F$3,G11*PARAMETROS!F$3)</f>
        <v>861.6099607499998</v>
      </c>
      <c r="M11" s="41"/>
    </row>
    <row r="12" spans="1:13" ht="13.5">
      <c r="A12" s="49">
        <v>32</v>
      </c>
      <c r="B12" s="50">
        <f t="shared" si="1"/>
        <v>978.4879999999999</v>
      </c>
      <c r="C12" s="51">
        <f t="shared" si="0"/>
        <v>873.6</v>
      </c>
      <c r="D12" s="52">
        <f>IF(B12&lt;C12,C12*PARAMETROS!F$5,B12*PARAMETROS!F$5)</f>
        <v>302.35279199999997</v>
      </c>
      <c r="E12" s="52">
        <f>IF(B12&lt;C12,C12*PARAMETROS!F$3,B12*PARAMETROS!F$3)</f>
        <v>302.35279199999997</v>
      </c>
      <c r="F12" s="49">
        <v>32</v>
      </c>
      <c r="G12" s="50">
        <f t="shared" si="2"/>
        <v>2703.885333333333</v>
      </c>
      <c r="H12" s="53">
        <f>IF(G12&gt;=PARAMETROS!F$8,PARAMETROS!F$8*PARAMETROS!F$5,G12*PARAMETROS!F$5)</f>
        <v>835.5005679999999</v>
      </c>
      <c r="I12" s="53">
        <f>IF(G12&gt;=PARAMETROS!F$8,PARAMETROS!F$8*PARAMETROS!F$3,G12*PARAMETROS!F$3)</f>
        <v>835.5005679999999</v>
      </c>
      <c r="M12" s="41"/>
    </row>
    <row r="13" spans="1:13" ht="13.5">
      <c r="A13" s="49">
        <v>31</v>
      </c>
      <c r="B13" s="50">
        <f t="shared" si="1"/>
        <v>947.9102499999999</v>
      </c>
      <c r="C13" s="51">
        <f t="shared" si="0"/>
        <v>846.3000000000001</v>
      </c>
      <c r="D13" s="52">
        <f>IF(B13&lt;C13,C13*PARAMETROS!F$5,B13*PARAMETROS!F$5)</f>
        <v>292.90426725</v>
      </c>
      <c r="E13" s="52">
        <f>IF(B13&lt;C13,C13*PARAMETROS!F$3,B13*PARAMETROS!F$3)</f>
        <v>292.90426725</v>
      </c>
      <c r="F13" s="49">
        <v>31</v>
      </c>
      <c r="G13" s="50">
        <f t="shared" si="2"/>
        <v>2619.388916666667</v>
      </c>
      <c r="H13" s="53">
        <f>IF(G13&gt;=PARAMETROS!F$8,PARAMETROS!F$8*PARAMETROS!F$5,G13*PARAMETROS!F$5)</f>
        <v>809.3911752500001</v>
      </c>
      <c r="I13" s="53">
        <f>IF(G13&gt;=PARAMETROS!F$8,PARAMETROS!F$8*PARAMETROS!F$3,G13*PARAMETROS!F$3)</f>
        <v>809.3911752500001</v>
      </c>
      <c r="M13" s="41"/>
    </row>
    <row r="14" spans="1:13" ht="13.5">
      <c r="A14" s="49">
        <v>30</v>
      </c>
      <c r="B14" s="50">
        <f t="shared" si="1"/>
        <v>917.3324999999999</v>
      </c>
      <c r="C14" s="51">
        <f t="shared" si="0"/>
        <v>818.9999999999999</v>
      </c>
      <c r="D14" s="52">
        <f>IF(B14&lt;C14,C14*PARAMETROS!F$5,B14*PARAMETROS!F$5)</f>
        <v>283.45574249999993</v>
      </c>
      <c r="E14" s="52">
        <f>IF(B14&lt;C14,C14*PARAMETROS!F$3,B14*PARAMETROS!F$3)</f>
        <v>283.45574249999993</v>
      </c>
      <c r="F14" s="49">
        <v>30</v>
      </c>
      <c r="G14" s="50">
        <f t="shared" si="2"/>
        <v>2534.8925</v>
      </c>
      <c r="H14" s="53">
        <f>IF(G14&gt;=PARAMETROS!F$8,PARAMETROS!F$8*PARAMETROS!F$5,G14*PARAMETROS!F$5)</f>
        <v>783.2817825</v>
      </c>
      <c r="I14" s="53">
        <f>IF(G14&gt;=PARAMETROS!F$8,PARAMETROS!F$8*PARAMETROS!F$3,G14*PARAMETROS!F$3)</f>
        <v>783.2817825</v>
      </c>
      <c r="M14" s="41"/>
    </row>
    <row r="15" spans="1:13" ht="13.5">
      <c r="A15" s="49">
        <v>29</v>
      </c>
      <c r="B15" s="50">
        <f t="shared" si="1"/>
        <v>886.7547499999998</v>
      </c>
      <c r="C15" s="51">
        <f t="shared" si="0"/>
        <v>791.7</v>
      </c>
      <c r="D15" s="52">
        <f>IF(B15&lt;C15,C15*PARAMETROS!F$5,B15*PARAMETROS!F$5)</f>
        <v>274.00721774999994</v>
      </c>
      <c r="E15" s="52">
        <f>IF(B15&lt;C15,C15*PARAMETROS!F$3,B15*PARAMETROS!F$3)</f>
        <v>274.00721774999994</v>
      </c>
      <c r="F15" s="49">
        <v>29</v>
      </c>
      <c r="G15" s="50">
        <f t="shared" si="2"/>
        <v>2450.396083333333</v>
      </c>
      <c r="H15" s="53">
        <f>IF(G15&gt;=PARAMETROS!F$8,PARAMETROS!F$8*PARAMETROS!F$5,G15*PARAMETROS!F$5)</f>
        <v>757.1723897499999</v>
      </c>
      <c r="I15" s="53">
        <f>IF(G15&gt;=PARAMETROS!F$8,PARAMETROS!F$8*PARAMETROS!F$3,G15*PARAMETROS!F$3)</f>
        <v>757.1723897499999</v>
      </c>
      <c r="M15" s="41"/>
    </row>
    <row r="16" spans="1:13" ht="13.5">
      <c r="A16" s="49">
        <v>28</v>
      </c>
      <c r="B16" s="50">
        <f t="shared" si="1"/>
        <v>856.1769999999999</v>
      </c>
      <c r="C16" s="51">
        <f t="shared" si="0"/>
        <v>764.4</v>
      </c>
      <c r="D16" s="52">
        <f>IF(B16&lt;C16,C16*PARAMETROS!F$5,B16*PARAMETROS!F$5)</f>
        <v>264.55869299999995</v>
      </c>
      <c r="E16" s="52">
        <f>IF(B16&lt;C16,C16*PARAMETROS!F$3,B16*PARAMETROS!F$3)</f>
        <v>264.55869299999995</v>
      </c>
      <c r="F16" s="49">
        <v>28</v>
      </c>
      <c r="G16" s="50">
        <f t="shared" si="2"/>
        <v>2365.8996666666667</v>
      </c>
      <c r="H16" s="53">
        <f>IF(G16&gt;=PARAMETROS!F$8,PARAMETROS!F$8*PARAMETROS!F$5,G16*PARAMETROS!F$5)</f>
        <v>731.062997</v>
      </c>
      <c r="I16" s="53">
        <f>IF(G16&gt;=PARAMETROS!F$8,PARAMETROS!F$8*PARAMETROS!F$3,G16*PARAMETROS!F$3)</f>
        <v>731.062997</v>
      </c>
      <c r="M16" s="41"/>
    </row>
    <row r="17" spans="1:13" ht="13.5">
      <c r="A17" s="49">
        <v>27</v>
      </c>
      <c r="B17" s="50">
        <f t="shared" si="1"/>
        <v>825.5992499999999</v>
      </c>
      <c r="C17" s="51">
        <f t="shared" si="0"/>
        <v>737.1</v>
      </c>
      <c r="D17" s="52">
        <f>IF(B17&lt;C17,C17*PARAMETROS!F$5,B17*PARAMETROS!F$5)</f>
        <v>255.11016824999996</v>
      </c>
      <c r="E17" s="52">
        <f>IF(B17&lt;C17,C17*PARAMETROS!F$3,B17*PARAMETROS!F$3)</f>
        <v>255.11016824999996</v>
      </c>
      <c r="F17" s="49">
        <v>27</v>
      </c>
      <c r="G17" s="50">
        <f t="shared" si="2"/>
        <v>2281.4032500000003</v>
      </c>
      <c r="H17" s="53">
        <f>IF(G17&gt;=PARAMETROS!F$8,PARAMETROS!F$8*PARAMETROS!F$5,G17*PARAMETROS!F$5)</f>
        <v>704.9536042500001</v>
      </c>
      <c r="I17" s="53">
        <f>IF(G17&gt;=PARAMETROS!F$8,PARAMETROS!F$8*PARAMETROS!F$3,G17*PARAMETROS!F$3)</f>
        <v>704.9536042500001</v>
      </c>
      <c r="M17" s="41"/>
    </row>
    <row r="18" spans="1:13" ht="13.5">
      <c r="A18" s="49">
        <v>26</v>
      </c>
      <c r="B18" s="50">
        <f t="shared" si="1"/>
        <v>795.0215</v>
      </c>
      <c r="C18" s="51">
        <f t="shared" si="0"/>
        <v>709.8000000000001</v>
      </c>
      <c r="D18" s="52">
        <f>IF(B18&lt;C18,C18*PARAMETROS!F$5,B18*PARAMETROS!F$5)</f>
        <v>245.66164349999997</v>
      </c>
      <c r="E18" s="52">
        <f>IF(B18&lt;C18,C18*PARAMETROS!F$3,B18*PARAMETROS!F$3)</f>
        <v>245.66164349999997</v>
      </c>
      <c r="F18" s="49">
        <v>26</v>
      </c>
      <c r="G18" s="50">
        <f t="shared" si="2"/>
        <v>2196.9068333333335</v>
      </c>
      <c r="H18" s="53">
        <f>IF(G18&gt;=PARAMETROS!F$8,PARAMETROS!F$8*PARAMETROS!F$5,G18*PARAMETROS!F$5)</f>
        <v>678.8442115</v>
      </c>
      <c r="I18" s="53">
        <f>IF(G18&gt;=PARAMETROS!F$8,PARAMETROS!F$8*PARAMETROS!F$3,G18*PARAMETROS!F$3)</f>
        <v>678.8442115</v>
      </c>
      <c r="M18" s="41"/>
    </row>
    <row r="19" spans="1:13" ht="13.5">
      <c r="A19" s="49">
        <v>25</v>
      </c>
      <c r="B19" s="50">
        <f t="shared" si="1"/>
        <v>764.4437499999999</v>
      </c>
      <c r="C19" s="51">
        <f t="shared" si="0"/>
        <v>682.5000000000001</v>
      </c>
      <c r="D19" s="52">
        <f>IF(B19&lt;C19,C19*PARAMETROS!F$5,B19*PARAMETROS!F$5)</f>
        <v>236.21311874999998</v>
      </c>
      <c r="E19" s="52">
        <f>IF(B19&lt;C19,C19*PARAMETROS!F$3,B19*PARAMETROS!F$3)</f>
        <v>236.21311874999998</v>
      </c>
      <c r="F19" s="49">
        <v>25</v>
      </c>
      <c r="G19" s="50">
        <f t="shared" si="2"/>
        <v>2112.4104166666666</v>
      </c>
      <c r="H19" s="53">
        <f>IF(G19&gt;=PARAMETROS!F$8,PARAMETROS!F$8*PARAMETROS!F$5,G19*PARAMETROS!F$5)</f>
        <v>652.7348187499999</v>
      </c>
      <c r="I19" s="53">
        <f>IF(G19&gt;=PARAMETROS!F$8,PARAMETROS!F$8*PARAMETROS!F$3,G19*PARAMETROS!F$3)</f>
        <v>652.7348187499999</v>
      </c>
      <c r="M19" s="41"/>
    </row>
    <row r="20" spans="1:13" ht="13.5">
      <c r="A20" s="49">
        <v>24</v>
      </c>
      <c r="B20" s="50">
        <f t="shared" si="1"/>
        <v>733.866</v>
      </c>
      <c r="C20" s="51">
        <f t="shared" si="0"/>
        <v>655.1999999999999</v>
      </c>
      <c r="D20" s="52">
        <f>IF(B20&lt;C20,C20*PARAMETROS!F$5,B20*PARAMETROS!F$5)</f>
        <v>226.764594</v>
      </c>
      <c r="E20" s="52">
        <f>IF(B20&lt;C20,C20*PARAMETROS!F$3,B20*PARAMETROS!F$3)</f>
        <v>226.764594</v>
      </c>
      <c r="F20" s="49">
        <v>24</v>
      </c>
      <c r="G20" s="50">
        <f t="shared" si="2"/>
        <v>2027.914</v>
      </c>
      <c r="H20" s="53">
        <f>IF(G20&gt;=PARAMETROS!F$8,PARAMETROS!F$8*PARAMETROS!F$5,G20*PARAMETROS!F$5)</f>
        <v>626.625426</v>
      </c>
      <c r="I20" s="53">
        <f>IF(G20&gt;=PARAMETROS!F$8,PARAMETROS!F$8*PARAMETROS!F$3,G20*PARAMETROS!F$3)</f>
        <v>626.625426</v>
      </c>
      <c r="M20" s="41"/>
    </row>
    <row r="21" spans="1:13" ht="13.5">
      <c r="A21" s="49">
        <v>23</v>
      </c>
      <c r="B21" s="50">
        <f t="shared" si="1"/>
        <v>703.28825</v>
      </c>
      <c r="C21" s="51">
        <f t="shared" si="0"/>
        <v>627.9</v>
      </c>
      <c r="D21" s="52">
        <f>IF(B21&lt;C21,C21*PARAMETROS!F$5,B21*PARAMETROS!F$5)</f>
        <v>217.31606924999997</v>
      </c>
      <c r="E21" s="52">
        <f>IF(B21&lt;C21,C21*PARAMETROS!F$3,B21*PARAMETROS!F$3)</f>
        <v>217.31606924999997</v>
      </c>
      <c r="F21" s="49">
        <v>23</v>
      </c>
      <c r="G21" s="50">
        <f t="shared" si="2"/>
        <v>1943.4175833333334</v>
      </c>
      <c r="H21" s="53">
        <f>IF(G21&gt;=PARAMETROS!F$8,PARAMETROS!F$8*PARAMETROS!F$5,G21*PARAMETROS!F$5)</f>
        <v>600.51603325</v>
      </c>
      <c r="I21" s="53">
        <f>IF(G21&gt;=PARAMETROS!F$8,PARAMETROS!F$8*PARAMETROS!F$3,G21*PARAMETROS!F$3)</f>
        <v>600.51603325</v>
      </c>
      <c r="M21" s="41"/>
    </row>
    <row r="22" spans="1:13" ht="13.5">
      <c r="A22" s="49">
        <v>22</v>
      </c>
      <c r="B22" s="50">
        <f t="shared" si="1"/>
        <v>672.7104999999999</v>
      </c>
      <c r="C22" s="51">
        <f t="shared" si="0"/>
        <v>600.5999999999999</v>
      </c>
      <c r="D22" s="52">
        <f>IF(B22&lt;C22,C22*PARAMETROS!F$5,B22*PARAMETROS!F$5)</f>
        <v>207.86754449999998</v>
      </c>
      <c r="E22" s="52">
        <f>IF(B22&lt;C22,C22*PARAMETROS!F$3,B22*PARAMETROS!F$3)</f>
        <v>207.86754449999998</v>
      </c>
      <c r="F22" s="49">
        <v>22</v>
      </c>
      <c r="G22" s="50">
        <f t="shared" si="2"/>
        <v>1858.9211666666665</v>
      </c>
      <c r="H22" s="53">
        <f>IF(G22&gt;=PARAMETROS!F$8,PARAMETROS!F$8*PARAMETROS!F$5,G22*PARAMETROS!F$5)</f>
        <v>574.4066405</v>
      </c>
      <c r="I22" s="53">
        <f>IF(G22&gt;=PARAMETROS!F$8,PARAMETROS!F$8*PARAMETROS!F$3,G22*PARAMETROS!F$3)</f>
        <v>574.4066405</v>
      </c>
      <c r="M22" s="41"/>
    </row>
    <row r="23" spans="1:13" ht="13.5">
      <c r="A23" s="49">
        <v>21</v>
      </c>
      <c r="B23" s="50">
        <f t="shared" si="1"/>
        <v>642.13275</v>
      </c>
      <c r="C23" s="51">
        <f t="shared" si="0"/>
        <v>573.3</v>
      </c>
      <c r="D23" s="52">
        <f>IF(B23&lt;C23,C23*PARAMETROS!F$5,B23*PARAMETROS!F$5)</f>
        <v>198.41901975</v>
      </c>
      <c r="E23" s="52">
        <f>IF(B23&lt;C23,C23*PARAMETROS!F$3,B23*PARAMETROS!F$3)</f>
        <v>198.41901975</v>
      </c>
      <c r="F23" s="49">
        <v>21</v>
      </c>
      <c r="G23" s="50">
        <f t="shared" si="2"/>
        <v>1774.4247499999997</v>
      </c>
      <c r="H23" s="53">
        <f>IF(G23&gt;=PARAMETROS!F$8,PARAMETROS!F$8*PARAMETROS!F$5,G23*PARAMETROS!F$5)</f>
        <v>548.2972477499999</v>
      </c>
      <c r="I23" s="53">
        <f>IF(G23&gt;=PARAMETROS!F$8,PARAMETROS!F$8*PARAMETROS!F$3,G23*PARAMETROS!F$3)</f>
        <v>548.2972477499999</v>
      </c>
      <c r="M23" s="41"/>
    </row>
    <row r="24" spans="1:13" ht="13.5">
      <c r="A24" s="49">
        <v>20</v>
      </c>
      <c r="B24" s="50">
        <f t="shared" si="1"/>
        <v>611.555</v>
      </c>
      <c r="C24" s="51">
        <f t="shared" si="0"/>
        <v>546.0000000000001</v>
      </c>
      <c r="D24" s="52">
        <f>IF(B24&lt;C24,C24*PARAMETROS!F$5,B24*PARAMETROS!F$5)</f>
        <v>188.97049499999997</v>
      </c>
      <c r="E24" s="52">
        <f>IF(B24&lt;C24,C24*PARAMETROS!F$3,B24*PARAMETROS!F$3)</f>
        <v>188.97049499999997</v>
      </c>
      <c r="F24" s="49">
        <v>20</v>
      </c>
      <c r="G24" s="50">
        <f t="shared" si="2"/>
        <v>1689.9283333333333</v>
      </c>
      <c r="H24" s="53">
        <f>IF(G24&gt;=PARAMETROS!F$8,PARAMETROS!F$8*PARAMETROS!F$5,G24*PARAMETROS!F$5)</f>
        <v>522.187855</v>
      </c>
      <c r="I24" s="53">
        <f>IF(G24&gt;=PARAMETROS!F$8,PARAMETROS!F$8*PARAMETROS!F$3,G24*PARAMETROS!F$3)</f>
        <v>522.187855</v>
      </c>
      <c r="M24" s="41"/>
    </row>
    <row r="25" spans="1:13" ht="13.5">
      <c r="A25" s="49">
        <v>19</v>
      </c>
      <c r="B25" s="50">
        <f t="shared" si="1"/>
        <v>580.9772499999999</v>
      </c>
      <c r="C25" s="51">
        <f t="shared" si="0"/>
        <v>518.7</v>
      </c>
      <c r="D25" s="52">
        <f>IF(B25&lt;C25,C25*PARAMETROS!F$5,B25*PARAMETROS!F$5)</f>
        <v>179.52197024999998</v>
      </c>
      <c r="E25" s="52">
        <f>IF(B25&lt;C25,C25*PARAMETROS!F$3,B25*PARAMETROS!F$3)</f>
        <v>179.52197024999998</v>
      </c>
      <c r="F25" s="49">
        <v>19</v>
      </c>
      <c r="G25" s="50">
        <f t="shared" si="2"/>
        <v>1605.4319166666667</v>
      </c>
      <c r="H25" s="53">
        <f>IF(G25&gt;=PARAMETROS!F$8,PARAMETROS!F$8*PARAMETROS!F$5,G25*PARAMETROS!F$5)</f>
        <v>496.07846225</v>
      </c>
      <c r="I25" s="53">
        <f>IF(G25&gt;=PARAMETROS!F$8,PARAMETROS!F$8*PARAMETROS!F$3,G25*PARAMETROS!F$3)</f>
        <v>496.07846225</v>
      </c>
      <c r="M25" s="41"/>
    </row>
    <row r="26" spans="1:13" ht="13.5">
      <c r="A26" s="49">
        <v>18</v>
      </c>
      <c r="B26" s="50">
        <f t="shared" si="1"/>
        <v>550.3995</v>
      </c>
      <c r="C26" s="51">
        <f t="shared" si="0"/>
        <v>491.4000000000001</v>
      </c>
      <c r="D26" s="52">
        <f>IF(B26&lt;C26,C26*PARAMETROS!F$5,B26*PARAMETROS!F$5)</f>
        <v>170.0734455</v>
      </c>
      <c r="E26" s="52">
        <f>IF(B26&lt;C26,C26*PARAMETROS!F$3,B26*PARAMETROS!F$3)</f>
        <v>170.0734455</v>
      </c>
      <c r="F26" s="49">
        <v>18</v>
      </c>
      <c r="G26" s="50">
        <f t="shared" si="2"/>
        <v>1520.9355</v>
      </c>
      <c r="H26" s="53">
        <f>IF(G26&gt;=PARAMETROS!F$8,PARAMETROS!F$8*PARAMETROS!F$5,G26*PARAMETROS!F$5)</f>
        <v>469.9690695</v>
      </c>
      <c r="I26" s="53">
        <f>IF(G26&gt;=PARAMETROS!F$8,PARAMETROS!F$8*PARAMETROS!F$3,G26*PARAMETROS!F$3)</f>
        <v>469.9690695</v>
      </c>
      <c r="M26" s="41"/>
    </row>
    <row r="27" spans="1:13" ht="13.5">
      <c r="A27" s="49">
        <v>17</v>
      </c>
      <c r="B27" s="50">
        <f t="shared" si="1"/>
        <v>519.82175</v>
      </c>
      <c r="C27" s="51">
        <f t="shared" si="0"/>
        <v>464.09999999999997</v>
      </c>
      <c r="D27" s="52">
        <f>IF(B27&lt;C27,C27*PARAMETROS!F$5,B27*PARAMETROS!F$5)</f>
        <v>160.62492074999997</v>
      </c>
      <c r="E27" s="52">
        <f>IF(B27&lt;C27,C27*PARAMETROS!F$3,B27*PARAMETROS!F$3)</f>
        <v>160.62492074999997</v>
      </c>
      <c r="F27" s="49">
        <v>17</v>
      </c>
      <c r="G27" s="50">
        <f t="shared" si="2"/>
        <v>1436.4390833333332</v>
      </c>
      <c r="H27" s="53">
        <f>IF(G27&gt;=PARAMETROS!F$8,PARAMETROS!F$8*PARAMETROS!F$5,G27*PARAMETROS!F$5)</f>
        <v>443.85967674999995</v>
      </c>
      <c r="I27" s="53">
        <f>IF(G27&gt;=PARAMETROS!F$8,PARAMETROS!F$8*PARAMETROS!F$3,G27*PARAMETROS!F$3)</f>
        <v>443.85967674999995</v>
      </c>
      <c r="M27" s="41"/>
    </row>
    <row r="28" spans="1:13" ht="13.5">
      <c r="A28" s="49">
        <v>16</v>
      </c>
      <c r="B28" s="50">
        <f t="shared" si="1"/>
        <v>489.24399999999997</v>
      </c>
      <c r="C28" s="51">
        <f t="shared" si="0"/>
        <v>436.8</v>
      </c>
      <c r="D28" s="52">
        <f>IF(B28&lt;C28,C28*PARAMETROS!F$5,B28*PARAMETROS!F$5)</f>
        <v>151.17639599999998</v>
      </c>
      <c r="E28" s="52">
        <f>IF(B28&lt;C28,C28*PARAMETROS!F$3,B28*PARAMETROS!F$3)</f>
        <v>151.17639599999998</v>
      </c>
      <c r="F28" s="49">
        <v>16</v>
      </c>
      <c r="G28" s="50">
        <f t="shared" si="2"/>
        <v>1351.9426666666666</v>
      </c>
      <c r="H28" s="53">
        <f>IF(G28&gt;=PARAMETROS!F$8,PARAMETROS!F$8*PARAMETROS!F$5,G28*PARAMETROS!F$5)</f>
        <v>417.75028399999997</v>
      </c>
      <c r="I28" s="53">
        <f>IF(G28&gt;=PARAMETROS!F$8,PARAMETROS!F$8*PARAMETROS!F$3,G28*PARAMETROS!F$3)</f>
        <v>417.75028399999997</v>
      </c>
      <c r="M28" s="41"/>
    </row>
    <row r="29" spans="1:13" ht="13.5">
      <c r="A29" s="49">
        <v>15</v>
      </c>
      <c r="B29" s="50">
        <f t="shared" si="1"/>
        <v>458.66624999999993</v>
      </c>
      <c r="C29" s="51">
        <f t="shared" si="0"/>
        <v>409.49999999999994</v>
      </c>
      <c r="D29" s="52">
        <f>IF(B29&lt;C29,C29*PARAMETROS!F$5,B29*PARAMETROS!F$5)</f>
        <v>141.72787124999996</v>
      </c>
      <c r="E29" s="52">
        <f>IF(B29&lt;C29,C29*PARAMETROS!F$3,B29*PARAMETROS!F$3)</f>
        <v>141.72787124999996</v>
      </c>
      <c r="F29" s="49">
        <v>15</v>
      </c>
      <c r="G29" s="50">
        <f t="shared" si="2"/>
        <v>1267.44625</v>
      </c>
      <c r="H29" s="53">
        <f>IF(G29&gt;=PARAMETROS!F$8,PARAMETROS!F$8*PARAMETROS!F$5,G29*PARAMETROS!F$5)</f>
        <v>391.64089125</v>
      </c>
      <c r="I29" s="53">
        <f>IF(G29&gt;=PARAMETROS!F$8,PARAMETROS!F$8*PARAMETROS!F$3,G29*PARAMETROS!F$3)</f>
        <v>391.64089125</v>
      </c>
      <c r="M29" s="41"/>
    </row>
    <row r="30" spans="1:13" ht="13.5">
      <c r="A30" s="49">
        <v>14</v>
      </c>
      <c r="B30" s="50">
        <f t="shared" si="1"/>
        <v>428.08849999999995</v>
      </c>
      <c r="C30" s="51">
        <f t="shared" si="0"/>
        <v>382.2</v>
      </c>
      <c r="D30" s="52">
        <f>IF(B30&lt;C30,C30*PARAMETROS!F$5,B30*PARAMETROS!F$5)</f>
        <v>132.27934649999997</v>
      </c>
      <c r="E30" s="52">
        <f>IF(B30&lt;C30,C30*PARAMETROS!F$3,B30*PARAMETROS!F$3)</f>
        <v>132.27934649999997</v>
      </c>
      <c r="F30" s="49">
        <v>14</v>
      </c>
      <c r="G30" s="50">
        <f t="shared" si="2"/>
        <v>1182.9498333333333</v>
      </c>
      <c r="H30" s="53">
        <f>IF(G30&gt;=PARAMETROS!F$8,PARAMETROS!F$8*PARAMETROS!F$5,G30*PARAMETROS!F$5)</f>
        <v>365.5314985</v>
      </c>
      <c r="I30" s="53">
        <f>IF(G30&gt;=PARAMETROS!F$8,PARAMETROS!F$8*PARAMETROS!F$3,G30*PARAMETROS!F$3)</f>
        <v>365.5314985</v>
      </c>
      <c r="M30" s="41"/>
    </row>
    <row r="31" spans="1:13" ht="13.5">
      <c r="A31" s="49">
        <v>13</v>
      </c>
      <c r="B31" s="50">
        <f t="shared" si="1"/>
        <v>397.51075</v>
      </c>
      <c r="C31" s="51">
        <f t="shared" si="0"/>
        <v>354.90000000000003</v>
      </c>
      <c r="D31" s="52">
        <f>IF(B31&lt;C31,C31*PARAMETROS!F$5,B31*PARAMETROS!F$5)</f>
        <v>122.83082174999998</v>
      </c>
      <c r="E31" s="52">
        <f>IF(B31&lt;C31,C31*PARAMETROS!F$3,B31*PARAMETROS!F$3)</f>
        <v>122.83082174999998</v>
      </c>
      <c r="F31" s="49">
        <v>13</v>
      </c>
      <c r="G31" s="50">
        <f t="shared" si="2"/>
        <v>1098.4534166666667</v>
      </c>
      <c r="H31" s="53">
        <f>IF(G31&gt;=PARAMETROS!F$8,PARAMETROS!F$8*PARAMETROS!F$5,G31*PARAMETROS!F$5)</f>
        <v>339.42210575</v>
      </c>
      <c r="I31" s="53">
        <f>IF(G31&gt;=PARAMETROS!F$8,PARAMETROS!F$8*PARAMETROS!F$3,G31*PARAMETROS!F$3)</f>
        <v>339.42210575</v>
      </c>
      <c r="M31" s="41"/>
    </row>
    <row r="32" spans="1:13" ht="13.5">
      <c r="A32" s="49">
        <v>12</v>
      </c>
      <c r="B32" s="50">
        <f t="shared" si="1"/>
        <v>366.933</v>
      </c>
      <c r="C32" s="51">
        <f t="shared" si="0"/>
        <v>327.59999999999997</v>
      </c>
      <c r="D32" s="52">
        <f>IF(B32&lt;C32,C32*PARAMETROS!F$5,B32*PARAMETROS!F$5)</f>
        <v>113.382297</v>
      </c>
      <c r="E32" s="52">
        <f>IF(B32&lt;C32,C32*PARAMETROS!F$3,B32*PARAMETROS!F$3)</f>
        <v>113.382297</v>
      </c>
      <c r="F32" s="49">
        <v>12</v>
      </c>
      <c r="G32" s="50">
        <f t="shared" si="2"/>
        <v>1013.957</v>
      </c>
      <c r="H32" s="53">
        <f>IF(G32&gt;=PARAMETROS!F$8,PARAMETROS!F$8*PARAMETROS!F$5,G32*PARAMETROS!F$5)</f>
        <v>313.312713</v>
      </c>
      <c r="I32" s="53">
        <f>IF(G32&gt;=PARAMETROS!F$8,PARAMETROS!F$8*PARAMETROS!F$3,G32*PARAMETROS!F$3)</f>
        <v>313.312713</v>
      </c>
      <c r="M32" s="41"/>
    </row>
    <row r="33" spans="1:13" ht="13.5">
      <c r="A33" s="49">
        <v>11</v>
      </c>
      <c r="B33" s="50">
        <f t="shared" si="1"/>
        <v>336.35524999999996</v>
      </c>
      <c r="C33" s="51">
        <f t="shared" si="0"/>
        <v>300.29999999999995</v>
      </c>
      <c r="D33" s="52">
        <f>IF(B33&lt;C33,C33*PARAMETROS!F$5,B33*PARAMETROS!F$5)</f>
        <v>103.93377224999999</v>
      </c>
      <c r="E33" s="52">
        <f>IF(B33&lt;C33,C33*PARAMETROS!F$3,B33*PARAMETROS!F$3)</f>
        <v>103.93377224999999</v>
      </c>
      <c r="F33" s="49">
        <v>11</v>
      </c>
      <c r="G33" s="50">
        <f t="shared" si="2"/>
        <v>929.4605833333333</v>
      </c>
      <c r="H33" s="53">
        <f>IF(G33&gt;=PARAMETROS!F$8,PARAMETROS!F$8*PARAMETROS!F$5,G33*PARAMETROS!F$5)</f>
        <v>287.20332025</v>
      </c>
      <c r="I33" s="53">
        <f>IF(G33&gt;=PARAMETROS!F$8,PARAMETROS!F$8*PARAMETROS!F$3,G33*PARAMETROS!F$3)</f>
        <v>287.20332025</v>
      </c>
      <c r="M33" s="41"/>
    </row>
    <row r="34" spans="1:13" ht="13.5">
      <c r="A34" s="49">
        <v>10</v>
      </c>
      <c r="B34" s="50">
        <f t="shared" si="1"/>
        <v>305.7775</v>
      </c>
      <c r="C34" s="51">
        <f t="shared" si="0"/>
        <v>273.00000000000006</v>
      </c>
      <c r="D34" s="52">
        <f>IF(B34&lt;C34,C34*PARAMETROS!F$5,B34*PARAMETROS!F$5)</f>
        <v>94.48524749999999</v>
      </c>
      <c r="E34" s="52">
        <f>IF(B34&lt;C34,C34*PARAMETROS!F$3,B34*PARAMETROS!F$3)</f>
        <v>94.48524749999999</v>
      </c>
      <c r="F34" s="49">
        <v>10</v>
      </c>
      <c r="G34" s="50">
        <f t="shared" si="2"/>
        <v>844.9641666666666</v>
      </c>
      <c r="H34" s="53">
        <f>IF(G34&gt;=PARAMETROS!F$8,PARAMETROS!F$8*PARAMETROS!F$5,G34*PARAMETROS!F$5)</f>
        <v>261.0939275</v>
      </c>
      <c r="I34" s="53">
        <f>IF(G34&gt;=PARAMETROS!F$8,PARAMETROS!F$8*PARAMETROS!F$3,G34*PARAMETROS!F$3)</f>
        <v>261.0939275</v>
      </c>
      <c r="M34" s="41"/>
    </row>
    <row r="35" spans="1:13" ht="13.5">
      <c r="A35" s="49">
        <v>9</v>
      </c>
      <c r="B35" s="50">
        <f t="shared" si="1"/>
        <v>275.19975</v>
      </c>
      <c r="C35" s="51">
        <f t="shared" si="0"/>
        <v>245.70000000000005</v>
      </c>
      <c r="D35" s="52">
        <f>IF(B35&lt;C35,C35*PARAMETROS!F$5,B35*PARAMETROS!F$5)</f>
        <v>85.03672275</v>
      </c>
      <c r="E35" s="52">
        <f>IF(B35&lt;C35,C35*PARAMETROS!F$3,B35*PARAMETROS!F$3)</f>
        <v>85.03672275</v>
      </c>
      <c r="F35" s="49">
        <v>9</v>
      </c>
      <c r="G35" s="50">
        <f t="shared" si="2"/>
        <v>760.46775</v>
      </c>
      <c r="H35" s="53">
        <f>IF(G35&gt;=PARAMETROS!F$8,PARAMETROS!F$8*PARAMETROS!F$5,G35*PARAMETROS!F$5)</f>
        <v>234.98453475</v>
      </c>
      <c r="I35" s="53">
        <f>IF(G35&gt;=PARAMETROS!F$8,PARAMETROS!F$8*PARAMETROS!F$3,G35*PARAMETROS!F$3)</f>
        <v>234.98453475</v>
      </c>
      <c r="M35" s="41"/>
    </row>
    <row r="36" spans="1:13" ht="13.5">
      <c r="A36" s="49">
        <v>8</v>
      </c>
      <c r="B36" s="50">
        <f t="shared" si="1"/>
        <v>244.62199999999999</v>
      </c>
      <c r="C36" s="51">
        <f t="shared" si="0"/>
        <v>218.4</v>
      </c>
      <c r="D36" s="52">
        <f>IF(B36&lt;C36,C36*PARAMETROS!F$5,B36*PARAMETROS!F$5)</f>
        <v>75.58819799999999</v>
      </c>
      <c r="E36" s="52">
        <f>IF(B36&lt;C36,C36*PARAMETROS!F$3,B36*PARAMETROS!F$3)</f>
        <v>75.58819799999999</v>
      </c>
      <c r="F36" s="49">
        <v>8</v>
      </c>
      <c r="G36" s="50">
        <f t="shared" si="2"/>
        <v>675.9713333333333</v>
      </c>
      <c r="H36" s="53">
        <f>IF(G36&gt;=PARAMETROS!F$8,PARAMETROS!F$8*PARAMETROS!F$5,G36*PARAMETROS!F$5)</f>
        <v>208.87514199999998</v>
      </c>
      <c r="I36" s="53">
        <f>IF(G36&gt;=PARAMETROS!F$8,PARAMETROS!F$8*PARAMETROS!F$3,G36*PARAMETROS!F$3)</f>
        <v>208.87514199999998</v>
      </c>
      <c r="M36" s="41"/>
    </row>
    <row r="37" spans="1:13" ht="13.5">
      <c r="A37" s="49">
        <v>7</v>
      </c>
      <c r="B37" s="50">
        <f t="shared" si="1"/>
        <v>214.04424999999998</v>
      </c>
      <c r="C37" s="51">
        <f t="shared" si="0"/>
        <v>191.1</v>
      </c>
      <c r="D37" s="52">
        <f>IF(B37&lt;C37,C37*PARAMETROS!F$5,B37*PARAMETROS!F$5)</f>
        <v>66.13967324999999</v>
      </c>
      <c r="E37" s="52">
        <f>IF(B37&lt;C37,C37*PARAMETROS!F$3,B37*PARAMETROS!F$3)</f>
        <v>66.13967324999999</v>
      </c>
      <c r="F37" s="49">
        <v>7</v>
      </c>
      <c r="G37" s="50">
        <f t="shared" si="2"/>
        <v>591.4749166666667</v>
      </c>
      <c r="H37" s="53">
        <f>IF(G37&gt;=PARAMETROS!F$8,PARAMETROS!F$8*PARAMETROS!F$5,G37*PARAMETROS!F$5)</f>
        <v>182.76574925</v>
      </c>
      <c r="I37" s="53">
        <f>IF(G37&gt;=PARAMETROS!F$8,PARAMETROS!F$8*PARAMETROS!F$3,G37*PARAMETROS!F$3)</f>
        <v>182.76574925</v>
      </c>
      <c r="M37" s="41"/>
    </row>
    <row r="38" spans="1:13" ht="13.5">
      <c r="A38" s="49">
        <v>6</v>
      </c>
      <c r="B38" s="50">
        <f t="shared" si="1"/>
        <v>183.4665</v>
      </c>
      <c r="C38" s="51">
        <f t="shared" si="0"/>
        <v>163.79999999999998</v>
      </c>
      <c r="D38" s="52">
        <f>IF(B38&lt;C38,C38*PARAMETROS!F$5,B38*PARAMETROS!F$5)</f>
        <v>56.6911485</v>
      </c>
      <c r="E38" s="52">
        <f>IF(B38&lt;C38,C38*PARAMETROS!F$3,B38*PARAMETROS!F$3)</f>
        <v>56.6911485</v>
      </c>
      <c r="F38" s="49">
        <v>6</v>
      </c>
      <c r="G38" s="50">
        <f t="shared" si="2"/>
        <v>506.9785</v>
      </c>
      <c r="H38" s="53">
        <f>IF(G38&gt;=PARAMETROS!F$8,PARAMETROS!F$8*PARAMETROS!F$5,G38*PARAMETROS!F$5)</f>
        <v>156.6563565</v>
      </c>
      <c r="I38" s="53">
        <f>IF(G38&gt;=PARAMETROS!F$8,PARAMETROS!F$8*PARAMETROS!F$3,G38*PARAMETROS!F$3)</f>
        <v>156.6563565</v>
      </c>
      <c r="M38" s="41"/>
    </row>
    <row r="39" spans="1:13" ht="13.5">
      <c r="A39" s="49">
        <v>5</v>
      </c>
      <c r="B39" s="50">
        <f t="shared" si="1"/>
        <v>152.88875</v>
      </c>
      <c r="C39" s="51">
        <f t="shared" si="0"/>
        <v>136.50000000000003</v>
      </c>
      <c r="D39" s="52">
        <f>IF(B39&lt;C39,C39*PARAMETROS!F$5,B39*PARAMETROS!F$5)</f>
        <v>47.24262374999999</v>
      </c>
      <c r="E39" s="52">
        <f>IF(B39&lt;C39,C39*PARAMETROS!F$3,B39*PARAMETROS!F$3)</f>
        <v>47.24262374999999</v>
      </c>
      <c r="F39" s="49">
        <v>5</v>
      </c>
      <c r="G39" s="50">
        <f t="shared" si="2"/>
        <v>422.4820833333333</v>
      </c>
      <c r="H39" s="53">
        <f>IF(G39&gt;=PARAMETROS!F$8,PARAMETROS!F$8*PARAMETROS!F$5,G39*PARAMETROS!F$5)</f>
        <v>130.54696375</v>
      </c>
      <c r="I39" s="53">
        <f>IF(G39&gt;=PARAMETROS!F$8,PARAMETROS!F$8*PARAMETROS!F$3,G39*PARAMETROS!F$3)</f>
        <v>130.54696375</v>
      </c>
      <c r="M39" s="41"/>
    </row>
    <row r="40" spans="1:13" ht="13.5">
      <c r="A40" s="49">
        <v>4</v>
      </c>
      <c r="B40" s="50">
        <f t="shared" si="1"/>
        <v>122.31099999999999</v>
      </c>
      <c r="C40" s="51">
        <f t="shared" si="0"/>
        <v>109.2</v>
      </c>
      <c r="D40" s="52">
        <f>IF(B40&lt;C40,C40*PARAMETROS!F$5,B40*PARAMETROS!F$5)</f>
        <v>37.794098999999996</v>
      </c>
      <c r="E40" s="52">
        <f>IF(B40&lt;C40,C40*PARAMETROS!F$3,B40*PARAMETROS!F$3)</f>
        <v>37.794098999999996</v>
      </c>
      <c r="F40" s="49">
        <v>4</v>
      </c>
      <c r="G40" s="50">
        <f t="shared" si="2"/>
        <v>337.98566666666665</v>
      </c>
      <c r="H40" s="53">
        <f>IF(G40&gt;=PARAMETROS!F$8,PARAMETROS!F$8*PARAMETROS!F$5,G40*PARAMETROS!F$5)</f>
        <v>104.43757099999999</v>
      </c>
      <c r="I40" s="53">
        <f>IF(G40&gt;=PARAMETROS!F$8,PARAMETROS!F$8*PARAMETROS!F$3,G40*PARAMETROS!F$3)</f>
        <v>104.43757099999999</v>
      </c>
      <c r="M40" s="41"/>
    </row>
    <row r="41" spans="1:13" ht="13.5">
      <c r="A41" s="49">
        <v>3</v>
      </c>
      <c r="B41" s="50">
        <f t="shared" si="1"/>
        <v>91.73325</v>
      </c>
      <c r="C41" s="51">
        <f t="shared" si="0"/>
        <v>81.89999999999999</v>
      </c>
      <c r="D41" s="52">
        <f>IF(B41&lt;C41,C41*PARAMETROS!F$5,B41*PARAMETROS!F$5)</f>
        <v>28.34557425</v>
      </c>
      <c r="E41" s="52">
        <f>IF(B41&lt;C41,C41*PARAMETROS!F$3,B41*PARAMETROS!F$3)</f>
        <v>28.34557425</v>
      </c>
      <c r="F41" s="49">
        <v>3</v>
      </c>
      <c r="G41" s="50">
        <f t="shared" si="2"/>
        <v>253.48925</v>
      </c>
      <c r="H41" s="53">
        <f>IF(G41&gt;=PARAMETROS!F$8,PARAMETROS!F$8*PARAMETROS!F$5,G41*PARAMETROS!F$5)</f>
        <v>78.32817825</v>
      </c>
      <c r="I41" s="53">
        <f>IF(G41&gt;=PARAMETROS!F$8,PARAMETROS!F$8*PARAMETROS!F$3,G41*PARAMETROS!F$3)</f>
        <v>78.32817825</v>
      </c>
      <c r="M41" s="41"/>
    </row>
    <row r="42" spans="1:13" ht="13.5">
      <c r="A42" s="49">
        <v>2</v>
      </c>
      <c r="B42" s="50">
        <f t="shared" si="1"/>
        <v>61.155499999999996</v>
      </c>
      <c r="C42" s="51">
        <f t="shared" si="0"/>
        <v>54.6</v>
      </c>
      <c r="D42" s="52">
        <f>IF(B42&lt;C42,C42*PARAMETROS!F$5,B42*PARAMETROS!F$5)</f>
        <v>18.897049499999998</v>
      </c>
      <c r="E42" s="52">
        <f>IF(B42&lt;C42,C42*PARAMETROS!F$3,B42*PARAMETROS!F$3)</f>
        <v>18.897049499999998</v>
      </c>
      <c r="F42" s="49">
        <v>2</v>
      </c>
      <c r="G42" s="50">
        <f t="shared" si="2"/>
        <v>168.99283333333332</v>
      </c>
      <c r="H42" s="53">
        <f>IF(G42&gt;=PARAMETROS!F$8,PARAMETROS!F$8*PARAMETROS!F$5,G42*PARAMETROS!F$5)</f>
        <v>52.218785499999996</v>
      </c>
      <c r="I42" s="53">
        <f>IF(G42&gt;=PARAMETROS!F$8,PARAMETROS!F$8*PARAMETROS!F$3,G42*PARAMETROS!F$3)</f>
        <v>52.218785499999996</v>
      </c>
      <c r="M42" s="41"/>
    </row>
    <row r="43" spans="1:13" ht="14.25" thickBot="1">
      <c r="A43" s="56">
        <v>1</v>
      </c>
      <c r="B43" s="57">
        <f t="shared" si="1"/>
        <v>30.577749999999998</v>
      </c>
      <c r="C43" s="51">
        <f t="shared" si="0"/>
        <v>27.3</v>
      </c>
      <c r="D43" s="58">
        <f>IF(B43&lt;C43,C43*PARAMETROS!F$5,B43*PARAMETROS!F$5)</f>
        <v>9.448524749999999</v>
      </c>
      <c r="E43" s="59">
        <f>IF(B43&lt;C43,C43*PARAMETROS!F$3,B43*PARAMETROS!F$3)</f>
        <v>9.448524749999999</v>
      </c>
      <c r="F43" s="49">
        <v>1</v>
      </c>
      <c r="G43" s="60">
        <f t="shared" si="2"/>
        <v>84.49641666666666</v>
      </c>
      <c r="H43" s="59">
        <f>IF(G43&gt;=PARAMETROS!F$8,PARAMETROS!F$8*PARAMETROS!F$5,G43*PARAMETROS!F$5)</f>
        <v>26.109392749999998</v>
      </c>
      <c r="I43" s="59">
        <f>IF(G43&gt;=PARAMETROS!F$8,PARAMETROS!F$8*PARAMETROS!F$3,G43*PARAMETROS!F$3)</f>
        <v>26.109392749999998</v>
      </c>
      <c r="M43" s="41"/>
    </row>
    <row r="45" ht="14.25" thickBot="1"/>
    <row r="46" spans="2:6" ht="55.5" thickBot="1">
      <c r="B46" s="63" t="s">
        <v>53</v>
      </c>
      <c r="C46" s="64">
        <v>6.37</v>
      </c>
      <c r="F46" s="65"/>
    </row>
  </sheetData>
  <sheetProtection/>
  <mergeCells count="4">
    <mergeCell ref="D2:E2"/>
    <mergeCell ref="B1:E1"/>
    <mergeCell ref="H2:I2"/>
    <mergeCell ref="G1:I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2" sqref="C1:C16384"/>
    </sheetView>
  </sheetViews>
  <sheetFormatPr defaultColWidth="11.421875" defaultRowHeight="12.75"/>
  <cols>
    <col min="1" max="1" width="17.7109375" style="40" customWidth="1"/>
    <col min="2" max="2" width="16.57421875" style="40" bestFit="1" customWidth="1"/>
    <col min="3" max="3" width="16.7109375" style="61" hidden="1" customWidth="1"/>
    <col min="4" max="4" width="15.140625" style="41" bestFit="1" customWidth="1"/>
    <col min="5" max="5" width="17.140625" style="41" bestFit="1" customWidth="1"/>
    <col min="6" max="6" width="17.00390625" style="41" customWidth="1"/>
    <col min="7" max="7" width="16.57421875" style="41" bestFit="1" customWidth="1"/>
    <col min="8" max="8" width="15.57421875" style="41" bestFit="1" customWidth="1"/>
    <col min="9" max="9" width="17.7109375" style="41" bestFit="1" customWidth="1"/>
    <col min="10" max="10" width="11.57421875" style="41" customWidth="1"/>
    <col min="11" max="11" width="28.7109375" style="41" bestFit="1" customWidth="1"/>
    <col min="12" max="12" width="11.57421875" style="41" customWidth="1"/>
    <col min="13" max="13" width="37.28125" style="62" bestFit="1" customWidth="1"/>
    <col min="14" max="16384" width="11.57421875" style="41" customWidth="1"/>
  </cols>
  <sheetData>
    <row r="1" spans="2:13" ht="23.25" thickBot="1">
      <c r="B1" s="75" t="s">
        <v>32</v>
      </c>
      <c r="C1" s="76"/>
      <c r="D1" s="77"/>
      <c r="E1" s="78"/>
      <c r="G1" s="75" t="s">
        <v>33</v>
      </c>
      <c r="H1" s="76"/>
      <c r="I1" s="78"/>
      <c r="M1" s="41"/>
    </row>
    <row r="2" spans="2:13" ht="41.25" customHeight="1" thickBot="1">
      <c r="B2" s="42" t="s">
        <v>4</v>
      </c>
      <c r="C2" s="43"/>
      <c r="D2" s="73" t="s">
        <v>47</v>
      </c>
      <c r="E2" s="74"/>
      <c r="F2" s="40"/>
      <c r="G2" s="42" t="s">
        <v>4</v>
      </c>
      <c r="H2" s="73" t="s">
        <v>47</v>
      </c>
      <c r="I2" s="74"/>
      <c r="M2" s="41"/>
    </row>
    <row r="3" spans="1:14" s="47" customFormat="1" ht="42" thickBot="1">
      <c r="A3" s="44" t="s">
        <v>0</v>
      </c>
      <c r="B3" s="45" t="s">
        <v>5</v>
      </c>
      <c r="C3" s="46" t="s">
        <v>54</v>
      </c>
      <c r="D3" s="45" t="s">
        <v>45</v>
      </c>
      <c r="E3" s="45" t="s">
        <v>46</v>
      </c>
      <c r="F3" s="44" t="s">
        <v>0</v>
      </c>
      <c r="G3" s="45" t="s">
        <v>5</v>
      </c>
      <c r="H3" s="45" t="s">
        <v>45</v>
      </c>
      <c r="I3" s="45" t="s">
        <v>46</v>
      </c>
      <c r="K3" s="72" t="s">
        <v>65</v>
      </c>
      <c r="L3" s="48"/>
      <c r="M3" s="41"/>
      <c r="N3" s="41"/>
    </row>
    <row r="4" spans="1:13" ht="13.5">
      <c r="A4" s="49">
        <v>40</v>
      </c>
      <c r="B4" s="50">
        <f>PARAMETROS!B3</f>
        <v>1223.11</v>
      </c>
      <c r="C4" s="51"/>
      <c r="D4" s="52">
        <f>IF(B4&lt;=PARAMETROS!F$9,PARAMETROS!F$9*PARAMETROS!F$4,B4*PARAMETROS!F$4)</f>
        <v>377.94098999999994</v>
      </c>
      <c r="E4" s="52">
        <f>IF(B4&lt;=PARAMETROS!F$9,PARAMETROS!F$9*PARAMETROS!F$2,B4*PARAMETROS!F$2)</f>
        <v>377.94098999999994</v>
      </c>
      <c r="F4" s="49">
        <v>40</v>
      </c>
      <c r="G4" s="50">
        <f>PARAMETROS!C3</f>
        <v>2684.838333333333</v>
      </c>
      <c r="H4" s="53">
        <f>PRODUCT(G4,PARAMETROS!F$4)</f>
        <v>829.6150449999999</v>
      </c>
      <c r="I4" s="53">
        <f>PRODUCT(G4,PARAMETROS!F$2)</f>
        <v>829.6150449999999</v>
      </c>
      <c r="K4" s="54" t="s">
        <v>61</v>
      </c>
      <c r="L4" s="55">
        <v>0.309</v>
      </c>
      <c r="M4" s="41"/>
    </row>
    <row r="5" spans="1:13" ht="13.5">
      <c r="A5" s="49">
        <v>39</v>
      </c>
      <c r="B5" s="50">
        <f>PRODUCT(B$4,A5)/A$4</f>
        <v>1192.5322499999997</v>
      </c>
      <c r="C5" s="51">
        <f>(A5/7*30)*$C$46</f>
        <v>1064.7</v>
      </c>
      <c r="D5" s="52">
        <f>IF(B5&lt;C5,C5*PARAMETROS!F$5,B5*PARAMETROS!F$5)</f>
        <v>368.4924652499999</v>
      </c>
      <c r="E5" s="52">
        <f>IF(B5&lt;C5,C5*PARAMETROS!F$3,B5*PARAMETROS!F$3)</f>
        <v>368.4924652499999</v>
      </c>
      <c r="F5" s="49">
        <v>39</v>
      </c>
      <c r="G5" s="50">
        <f aca="true" t="shared" si="0" ref="G5:G43">PRODUCT(G$4,F5)/F$4</f>
        <v>2617.7173749999997</v>
      </c>
      <c r="H5" s="53">
        <f>PRODUCT(G5,PARAMETROS!F$5)</f>
        <v>808.8746688749999</v>
      </c>
      <c r="I5" s="53">
        <f>PRODUCT(G5,PARAMETROS!F$3)</f>
        <v>808.8746688749999</v>
      </c>
      <c r="K5" s="54" t="s">
        <v>62</v>
      </c>
      <c r="L5" s="55">
        <v>0.309</v>
      </c>
      <c r="M5" s="41"/>
    </row>
    <row r="6" spans="1:13" ht="13.5">
      <c r="A6" s="49">
        <v>38</v>
      </c>
      <c r="B6" s="50">
        <f aca="true" t="shared" si="1" ref="B6:B43">PRODUCT(B$4,A6)/A$4</f>
        <v>1161.9544999999998</v>
      </c>
      <c r="C6" s="51">
        <f aca="true" t="shared" si="2" ref="C6:C43">(A6/7*30)*$C$46</f>
        <v>1037.4</v>
      </c>
      <c r="D6" s="52">
        <f>IF(B6&lt;C6,C6*PARAMETROS!F$5,B6*PARAMETROS!F$5)</f>
        <v>359.04394049999996</v>
      </c>
      <c r="E6" s="52">
        <f>IF(B6&lt;C6,C6*PARAMETROS!F$3,B6*PARAMETROS!F$3)</f>
        <v>359.04394049999996</v>
      </c>
      <c r="F6" s="49">
        <v>38</v>
      </c>
      <c r="G6" s="50">
        <f t="shared" si="0"/>
        <v>2550.5964166666663</v>
      </c>
      <c r="H6" s="53">
        <f>PRODUCT(G6,PARAMETROS!F$5)</f>
        <v>788.1342927499999</v>
      </c>
      <c r="I6" s="53">
        <f>PRODUCT(G6,PARAMETROS!F$3)</f>
        <v>788.1342927499999</v>
      </c>
      <c r="K6" s="54" t="s">
        <v>63</v>
      </c>
      <c r="L6" s="55">
        <v>0.309</v>
      </c>
      <c r="M6" s="41"/>
    </row>
    <row r="7" spans="1:13" ht="13.5">
      <c r="A7" s="49">
        <v>37</v>
      </c>
      <c r="B7" s="50">
        <f t="shared" si="1"/>
        <v>1131.37675</v>
      </c>
      <c r="C7" s="51">
        <f t="shared" si="2"/>
        <v>1010.0999999999999</v>
      </c>
      <c r="D7" s="52">
        <f>IF(B7&lt;C7,C7*PARAMETROS!F$5,B7*PARAMETROS!F$5)</f>
        <v>349.59541575</v>
      </c>
      <c r="E7" s="52">
        <f>IF(B7&lt;C7,C7*PARAMETROS!F$3,B7*PARAMETROS!F$3)</f>
        <v>349.59541575</v>
      </c>
      <c r="F7" s="49">
        <v>37</v>
      </c>
      <c r="G7" s="50">
        <f t="shared" si="0"/>
        <v>2483.4754583333333</v>
      </c>
      <c r="H7" s="53">
        <f>PRODUCT(G7,PARAMETROS!F$5)</f>
        <v>767.393916625</v>
      </c>
      <c r="I7" s="53">
        <f>PRODUCT(G7,PARAMETROS!F$3)</f>
        <v>767.393916625</v>
      </c>
      <c r="K7" s="54" t="s">
        <v>64</v>
      </c>
      <c r="L7" s="55">
        <v>0.309</v>
      </c>
      <c r="M7" s="41"/>
    </row>
    <row r="8" spans="1:13" ht="13.5">
      <c r="A8" s="49">
        <v>36</v>
      </c>
      <c r="B8" s="50">
        <f t="shared" si="1"/>
        <v>1100.799</v>
      </c>
      <c r="C8" s="51">
        <f t="shared" si="2"/>
        <v>982.8000000000002</v>
      </c>
      <c r="D8" s="52">
        <f>IF(B8&lt;C8,C8*PARAMETROS!F$5,B8*PARAMETROS!F$5)</f>
        <v>340.146891</v>
      </c>
      <c r="E8" s="52">
        <f>IF(B8&lt;C8,C8*PARAMETROS!F$3,B8*PARAMETROS!F$3)</f>
        <v>340.146891</v>
      </c>
      <c r="F8" s="49">
        <v>36</v>
      </c>
      <c r="G8" s="50">
        <f t="shared" si="0"/>
        <v>2416.3545</v>
      </c>
      <c r="H8" s="53">
        <f>PRODUCT(G8,PARAMETROS!F$5)</f>
        <v>746.6535405</v>
      </c>
      <c r="I8" s="53">
        <f>PRODUCT(G8,PARAMETROS!F$3)</f>
        <v>746.6535405</v>
      </c>
      <c r="M8" s="41"/>
    </row>
    <row r="9" spans="1:13" ht="13.5">
      <c r="A9" s="49">
        <v>35</v>
      </c>
      <c r="B9" s="50">
        <f t="shared" si="1"/>
        <v>1070.22125</v>
      </c>
      <c r="C9" s="51">
        <f t="shared" si="2"/>
        <v>955.5</v>
      </c>
      <c r="D9" s="52">
        <f>IF(B9&lt;C9,C9*PARAMETROS!F$5,B9*PARAMETROS!F$5)</f>
        <v>330.69836625</v>
      </c>
      <c r="E9" s="52">
        <f>IF(B9&lt;C9,C9*PARAMETROS!F$3,B9*PARAMETROS!F$3)</f>
        <v>330.69836625</v>
      </c>
      <c r="F9" s="49">
        <v>35</v>
      </c>
      <c r="G9" s="50">
        <f t="shared" si="0"/>
        <v>2349.2335416666665</v>
      </c>
      <c r="H9" s="53">
        <f>PRODUCT(G9,PARAMETROS!F$5)</f>
        <v>725.913164375</v>
      </c>
      <c r="I9" s="53">
        <f>PRODUCT(G9,PARAMETROS!F$3)</f>
        <v>725.913164375</v>
      </c>
      <c r="M9" s="41"/>
    </row>
    <row r="10" spans="1:13" ht="13.5">
      <c r="A10" s="49">
        <v>34</v>
      </c>
      <c r="B10" s="50">
        <f t="shared" si="1"/>
        <v>1039.6435</v>
      </c>
      <c r="C10" s="51">
        <f t="shared" si="2"/>
        <v>928.1999999999999</v>
      </c>
      <c r="D10" s="52">
        <f>IF(B10&lt;C10,C10*PARAMETROS!F$5,B10*PARAMETROS!F$5)</f>
        <v>321.24984149999995</v>
      </c>
      <c r="E10" s="52">
        <f>IF(B10&lt;C10,C10*PARAMETROS!F$3,B10*PARAMETROS!F$3)</f>
        <v>321.24984149999995</v>
      </c>
      <c r="F10" s="49">
        <v>34</v>
      </c>
      <c r="G10" s="50">
        <f t="shared" si="0"/>
        <v>2282.112583333333</v>
      </c>
      <c r="H10" s="53">
        <f>PRODUCT(G10,PARAMETROS!F$5)</f>
        <v>705.1727882499999</v>
      </c>
      <c r="I10" s="53">
        <f>PRODUCT(G10,PARAMETROS!F$3)</f>
        <v>705.1727882499999</v>
      </c>
      <c r="M10" s="41"/>
    </row>
    <row r="11" spans="1:13" ht="13.5">
      <c r="A11" s="49">
        <v>33</v>
      </c>
      <c r="B11" s="50">
        <f t="shared" si="1"/>
        <v>1009.06575</v>
      </c>
      <c r="C11" s="51">
        <f t="shared" si="2"/>
        <v>900.9000000000001</v>
      </c>
      <c r="D11" s="52">
        <f>IF(B11&lt;C11,C11*PARAMETROS!F$5,B11*PARAMETROS!F$5)</f>
        <v>311.80131675</v>
      </c>
      <c r="E11" s="52">
        <f>IF(B11&lt;C11,C11*PARAMETROS!F$3,B11*PARAMETROS!F$3)</f>
        <v>311.80131675</v>
      </c>
      <c r="F11" s="49">
        <v>33</v>
      </c>
      <c r="G11" s="50">
        <f t="shared" si="0"/>
        <v>2214.9916249999997</v>
      </c>
      <c r="H11" s="53">
        <f>PRODUCT(G11,PARAMETROS!F$5)</f>
        <v>684.4324121249999</v>
      </c>
      <c r="I11" s="53">
        <f>PRODUCT(G11,PARAMETROS!F$3)</f>
        <v>684.4324121249999</v>
      </c>
      <c r="M11" s="41"/>
    </row>
    <row r="12" spans="1:13" ht="13.5">
      <c r="A12" s="49">
        <v>32</v>
      </c>
      <c r="B12" s="50">
        <f t="shared" si="1"/>
        <v>978.4879999999999</v>
      </c>
      <c r="C12" s="51">
        <f t="shared" si="2"/>
        <v>873.6</v>
      </c>
      <c r="D12" s="52">
        <f>IF(B12&lt;C12,C12*PARAMETROS!F$5,B12*PARAMETROS!F$5)</f>
        <v>302.35279199999997</v>
      </c>
      <c r="E12" s="52">
        <f>IF(B12&lt;C12,C12*PARAMETROS!F$3,B12*PARAMETROS!F$3)</f>
        <v>302.35279199999997</v>
      </c>
      <c r="F12" s="49">
        <v>32</v>
      </c>
      <c r="G12" s="50">
        <f t="shared" si="0"/>
        <v>2147.8706666666667</v>
      </c>
      <c r="H12" s="53">
        <f>PRODUCT(G12,PARAMETROS!F$5)</f>
        <v>663.692036</v>
      </c>
      <c r="I12" s="53">
        <f>PRODUCT(G12,PARAMETROS!F$3)</f>
        <v>663.692036</v>
      </c>
      <c r="M12" s="41"/>
    </row>
    <row r="13" spans="1:13" ht="13.5">
      <c r="A13" s="49">
        <v>31</v>
      </c>
      <c r="B13" s="50">
        <f t="shared" si="1"/>
        <v>947.9102499999999</v>
      </c>
      <c r="C13" s="51">
        <f t="shared" si="2"/>
        <v>846.3000000000001</v>
      </c>
      <c r="D13" s="52">
        <f>IF(B13&lt;C13,C13*PARAMETROS!F$5,B13*PARAMETROS!F$5)</f>
        <v>292.90426725</v>
      </c>
      <c r="E13" s="52">
        <f>IF(B13&lt;C13,C13*PARAMETROS!F$3,B13*PARAMETROS!F$3)</f>
        <v>292.90426725</v>
      </c>
      <c r="F13" s="49">
        <v>31</v>
      </c>
      <c r="G13" s="50">
        <f t="shared" si="0"/>
        <v>2080.7497083333333</v>
      </c>
      <c r="H13" s="53">
        <f>PRODUCT(G13,PARAMETROS!F$5)</f>
        <v>642.951659875</v>
      </c>
      <c r="I13" s="53">
        <f>PRODUCT(G13,PARAMETROS!F$3)</f>
        <v>642.951659875</v>
      </c>
      <c r="M13" s="41"/>
    </row>
    <row r="14" spans="1:13" ht="13.5">
      <c r="A14" s="49">
        <v>30</v>
      </c>
      <c r="B14" s="50">
        <f t="shared" si="1"/>
        <v>917.3324999999999</v>
      </c>
      <c r="C14" s="51">
        <f t="shared" si="2"/>
        <v>818.9999999999999</v>
      </c>
      <c r="D14" s="52">
        <f>IF(B14&lt;C14,C14*PARAMETROS!F$5,B14*PARAMETROS!F$5)</f>
        <v>283.45574249999993</v>
      </c>
      <c r="E14" s="52">
        <f>IF(B14&lt;C14,C14*PARAMETROS!F$3,B14*PARAMETROS!F$3)</f>
        <v>283.45574249999993</v>
      </c>
      <c r="F14" s="49">
        <v>30</v>
      </c>
      <c r="G14" s="50">
        <f t="shared" si="0"/>
        <v>2013.6287499999999</v>
      </c>
      <c r="H14" s="53">
        <f>PRODUCT(G14,PARAMETROS!F$5)</f>
        <v>622.2112837499999</v>
      </c>
      <c r="I14" s="53">
        <f>PRODUCT(G14,PARAMETROS!F$3)</f>
        <v>622.2112837499999</v>
      </c>
      <c r="M14" s="41"/>
    </row>
    <row r="15" spans="1:13" ht="13.5">
      <c r="A15" s="49">
        <v>29</v>
      </c>
      <c r="B15" s="50">
        <f t="shared" si="1"/>
        <v>886.7547499999998</v>
      </c>
      <c r="C15" s="51">
        <f t="shared" si="2"/>
        <v>791.7</v>
      </c>
      <c r="D15" s="52">
        <f>IF(B15&lt;C15,C15*PARAMETROS!F$5,B15*PARAMETROS!F$5)</f>
        <v>274.00721774999994</v>
      </c>
      <c r="E15" s="52">
        <f>IF(B15&lt;C15,C15*PARAMETROS!F$3,B15*PARAMETROS!F$3)</f>
        <v>274.00721774999994</v>
      </c>
      <c r="F15" s="49">
        <v>29</v>
      </c>
      <c r="G15" s="50">
        <f t="shared" si="0"/>
        <v>1946.5077916666664</v>
      </c>
      <c r="H15" s="53">
        <f>PRODUCT(G15,PARAMETROS!F$5)</f>
        <v>601.4709076249999</v>
      </c>
      <c r="I15" s="53">
        <f>PRODUCT(G15,PARAMETROS!F$3)</f>
        <v>601.4709076249999</v>
      </c>
      <c r="M15" s="41"/>
    </row>
    <row r="16" spans="1:13" ht="13.5">
      <c r="A16" s="49">
        <v>28</v>
      </c>
      <c r="B16" s="50">
        <f t="shared" si="1"/>
        <v>856.1769999999999</v>
      </c>
      <c r="C16" s="51">
        <f t="shared" si="2"/>
        <v>764.4</v>
      </c>
      <c r="D16" s="52">
        <f>IF(B16&lt;C16,C16*PARAMETROS!F$5,B16*PARAMETROS!F$5)</f>
        <v>264.55869299999995</v>
      </c>
      <c r="E16" s="52">
        <f>IF(B16&lt;C16,C16*PARAMETROS!F$3,B16*PARAMETROS!F$3)</f>
        <v>264.55869299999995</v>
      </c>
      <c r="F16" s="49">
        <v>28</v>
      </c>
      <c r="G16" s="50">
        <f t="shared" si="0"/>
        <v>1879.3868333333332</v>
      </c>
      <c r="H16" s="53">
        <f>PRODUCT(G16,PARAMETROS!F$5)</f>
        <v>580.7305315</v>
      </c>
      <c r="I16" s="53">
        <f>PRODUCT(G16,PARAMETROS!F$3)</f>
        <v>580.7305315</v>
      </c>
      <c r="M16" s="41"/>
    </row>
    <row r="17" spans="1:13" ht="13.5">
      <c r="A17" s="49">
        <v>27</v>
      </c>
      <c r="B17" s="50">
        <f t="shared" si="1"/>
        <v>825.5992499999999</v>
      </c>
      <c r="C17" s="51">
        <f t="shared" si="2"/>
        <v>737.1</v>
      </c>
      <c r="D17" s="52">
        <f>IF(B17&lt;C17,C17*PARAMETROS!F$5,B17*PARAMETROS!F$5)</f>
        <v>255.11016824999996</v>
      </c>
      <c r="E17" s="52">
        <f>IF(B17&lt;C17,C17*PARAMETROS!F$3,B17*PARAMETROS!F$3)</f>
        <v>255.11016824999996</v>
      </c>
      <c r="F17" s="49">
        <v>27</v>
      </c>
      <c r="G17" s="50">
        <f t="shared" si="0"/>
        <v>1812.2658749999998</v>
      </c>
      <c r="H17" s="53">
        <f>PRODUCT(G17,PARAMETROS!F$5)</f>
        <v>559.990155375</v>
      </c>
      <c r="I17" s="53">
        <f>PRODUCT(G17,PARAMETROS!F$3)</f>
        <v>559.990155375</v>
      </c>
      <c r="M17" s="41"/>
    </row>
    <row r="18" spans="1:13" ht="13.5">
      <c r="A18" s="49">
        <v>26</v>
      </c>
      <c r="B18" s="50">
        <f t="shared" si="1"/>
        <v>795.0215</v>
      </c>
      <c r="C18" s="51">
        <f t="shared" si="2"/>
        <v>709.8000000000001</v>
      </c>
      <c r="D18" s="52">
        <f>IF(B18&lt;C18,C18*PARAMETROS!F$5,B18*PARAMETROS!F$5)</f>
        <v>245.66164349999997</v>
      </c>
      <c r="E18" s="52">
        <f>IF(B18&lt;C18,C18*PARAMETROS!F$3,B18*PARAMETROS!F$3)</f>
        <v>245.66164349999997</v>
      </c>
      <c r="F18" s="49">
        <v>26</v>
      </c>
      <c r="G18" s="50">
        <f t="shared" si="0"/>
        <v>1745.1449166666666</v>
      </c>
      <c r="H18" s="53">
        <f>PRODUCT(G18,PARAMETROS!F$5)</f>
        <v>539.24977925</v>
      </c>
      <c r="I18" s="53">
        <f>PRODUCT(G18,PARAMETROS!F$3)</f>
        <v>539.24977925</v>
      </c>
      <c r="M18" s="41"/>
    </row>
    <row r="19" spans="1:13" ht="13.5">
      <c r="A19" s="49">
        <v>25</v>
      </c>
      <c r="B19" s="50">
        <f t="shared" si="1"/>
        <v>764.4437499999999</v>
      </c>
      <c r="C19" s="51">
        <f t="shared" si="2"/>
        <v>682.5000000000001</v>
      </c>
      <c r="D19" s="52">
        <f>IF(B19&lt;C19,C19*PARAMETROS!F$5,B19*PARAMETROS!F$5)</f>
        <v>236.21311874999998</v>
      </c>
      <c r="E19" s="52">
        <f>IF(B19&lt;C19,C19*PARAMETROS!F$3,B19*PARAMETROS!F$3)</f>
        <v>236.21311874999998</v>
      </c>
      <c r="F19" s="49">
        <v>25</v>
      </c>
      <c r="G19" s="50">
        <f t="shared" si="0"/>
        <v>1678.0239583333332</v>
      </c>
      <c r="H19" s="53">
        <f>PRODUCT(G19,PARAMETROS!F$5)</f>
        <v>518.509403125</v>
      </c>
      <c r="I19" s="53">
        <f>PRODUCT(G19,PARAMETROS!F$3)</f>
        <v>518.509403125</v>
      </c>
      <c r="M19" s="41"/>
    </row>
    <row r="20" spans="1:13" ht="13.5">
      <c r="A20" s="49">
        <v>24</v>
      </c>
      <c r="B20" s="50">
        <f t="shared" si="1"/>
        <v>733.866</v>
      </c>
      <c r="C20" s="51">
        <f t="shared" si="2"/>
        <v>655.1999999999999</v>
      </c>
      <c r="D20" s="52">
        <f>IF(B20&lt;C20,C20*PARAMETROS!F$5,B20*PARAMETROS!F$5)</f>
        <v>226.764594</v>
      </c>
      <c r="E20" s="52">
        <f>IF(B20&lt;C20,C20*PARAMETROS!F$3,B20*PARAMETROS!F$3)</f>
        <v>226.764594</v>
      </c>
      <c r="F20" s="49">
        <v>24</v>
      </c>
      <c r="G20" s="50">
        <f t="shared" si="0"/>
        <v>1610.9029999999998</v>
      </c>
      <c r="H20" s="53">
        <f>PRODUCT(G20,PARAMETROS!F$5)</f>
        <v>497.76902699999994</v>
      </c>
      <c r="I20" s="53">
        <f>PRODUCT(G20,PARAMETROS!F$3)</f>
        <v>497.76902699999994</v>
      </c>
      <c r="M20" s="41"/>
    </row>
    <row r="21" spans="1:13" ht="13.5">
      <c r="A21" s="49">
        <v>23</v>
      </c>
      <c r="B21" s="50">
        <f t="shared" si="1"/>
        <v>703.28825</v>
      </c>
      <c r="C21" s="51">
        <f t="shared" si="2"/>
        <v>627.9</v>
      </c>
      <c r="D21" s="52">
        <f>IF(B21&lt;C21,C21*PARAMETROS!F$5,B21*PARAMETROS!F$5)</f>
        <v>217.31606924999997</v>
      </c>
      <c r="E21" s="52">
        <f>IF(B21&lt;C21,C21*PARAMETROS!F$3,B21*PARAMETROS!F$3)</f>
        <v>217.31606924999997</v>
      </c>
      <c r="F21" s="49">
        <v>23</v>
      </c>
      <c r="G21" s="50">
        <f t="shared" si="0"/>
        <v>1543.7820416666666</v>
      </c>
      <c r="H21" s="53">
        <f>PRODUCT(G21,PARAMETROS!F$5)</f>
        <v>477.028650875</v>
      </c>
      <c r="I21" s="53">
        <f>PRODUCT(G21,PARAMETROS!F$3)</f>
        <v>477.028650875</v>
      </c>
      <c r="M21" s="41"/>
    </row>
    <row r="22" spans="1:13" ht="13.5">
      <c r="A22" s="49">
        <v>22</v>
      </c>
      <c r="B22" s="50">
        <f t="shared" si="1"/>
        <v>672.7104999999999</v>
      </c>
      <c r="C22" s="51">
        <f t="shared" si="2"/>
        <v>600.5999999999999</v>
      </c>
      <c r="D22" s="52">
        <f>IF(B22&lt;C22,C22*PARAMETROS!F$5,B22*PARAMETROS!F$5)</f>
        <v>207.86754449999998</v>
      </c>
      <c r="E22" s="52">
        <f>IF(B22&lt;C22,C22*PARAMETROS!F$3,B22*PARAMETROS!F$3)</f>
        <v>207.86754449999998</v>
      </c>
      <c r="F22" s="49">
        <v>22</v>
      </c>
      <c r="G22" s="50">
        <f t="shared" si="0"/>
        <v>1476.6610833333332</v>
      </c>
      <c r="H22" s="53">
        <f>PRODUCT(G22,PARAMETROS!F$5)</f>
        <v>456.28827474999997</v>
      </c>
      <c r="I22" s="53">
        <f>PRODUCT(G22,PARAMETROS!F$3)</f>
        <v>456.28827474999997</v>
      </c>
      <c r="M22" s="41"/>
    </row>
    <row r="23" spans="1:13" ht="13.5">
      <c r="A23" s="49">
        <v>21</v>
      </c>
      <c r="B23" s="50">
        <f t="shared" si="1"/>
        <v>642.13275</v>
      </c>
      <c r="C23" s="51">
        <f t="shared" si="2"/>
        <v>573.3</v>
      </c>
      <c r="D23" s="52">
        <f>IF(B23&lt;C23,C23*PARAMETROS!F$5,B23*PARAMETROS!F$5)</f>
        <v>198.41901975</v>
      </c>
      <c r="E23" s="52">
        <f>IF(B23&lt;C23,C23*PARAMETROS!F$3,B23*PARAMETROS!F$3)</f>
        <v>198.41901975</v>
      </c>
      <c r="F23" s="49">
        <v>21</v>
      </c>
      <c r="G23" s="50">
        <f t="shared" si="0"/>
        <v>1409.540125</v>
      </c>
      <c r="H23" s="53">
        <f>PRODUCT(G23,PARAMETROS!F$5)</f>
        <v>435.547898625</v>
      </c>
      <c r="I23" s="53">
        <f>PRODUCT(G23,PARAMETROS!F$3)</f>
        <v>435.547898625</v>
      </c>
      <c r="M23" s="41"/>
    </row>
    <row r="24" spans="1:13" ht="13.5">
      <c r="A24" s="49">
        <v>20</v>
      </c>
      <c r="B24" s="50">
        <f t="shared" si="1"/>
        <v>611.555</v>
      </c>
      <c r="C24" s="51">
        <f t="shared" si="2"/>
        <v>546.0000000000001</v>
      </c>
      <c r="D24" s="52">
        <f>IF(B24&lt;C24,C24*PARAMETROS!F$5,B24*PARAMETROS!F$5)</f>
        <v>188.97049499999997</v>
      </c>
      <c r="E24" s="52">
        <f>IF(B24&lt;C24,C24*PARAMETROS!F$3,B24*PARAMETROS!F$3)</f>
        <v>188.97049499999997</v>
      </c>
      <c r="F24" s="49">
        <v>20</v>
      </c>
      <c r="G24" s="50">
        <f t="shared" si="0"/>
        <v>1342.4191666666666</v>
      </c>
      <c r="H24" s="53">
        <f>PRODUCT(G24,PARAMETROS!F$5)</f>
        <v>414.80752249999995</v>
      </c>
      <c r="I24" s="53">
        <f>PRODUCT(G24,PARAMETROS!F$3)</f>
        <v>414.80752249999995</v>
      </c>
      <c r="M24" s="41"/>
    </row>
    <row r="25" spans="1:13" ht="13.5">
      <c r="A25" s="49">
        <v>19</v>
      </c>
      <c r="B25" s="50">
        <f t="shared" si="1"/>
        <v>580.9772499999999</v>
      </c>
      <c r="C25" s="51">
        <f t="shared" si="2"/>
        <v>518.7</v>
      </c>
      <c r="D25" s="52">
        <f>IF(B25&lt;C25,C25*PARAMETROS!F$5,B25*PARAMETROS!F$5)</f>
        <v>179.52197024999998</v>
      </c>
      <c r="E25" s="52">
        <f>IF(B25&lt;C25,C25*PARAMETROS!F$3,B25*PARAMETROS!F$3)</f>
        <v>179.52197024999998</v>
      </c>
      <c r="F25" s="49">
        <v>19</v>
      </c>
      <c r="G25" s="50">
        <f t="shared" si="0"/>
        <v>1275.2982083333332</v>
      </c>
      <c r="H25" s="53">
        <f>PRODUCT(G25,PARAMETROS!F$5)</f>
        <v>394.06714637499994</v>
      </c>
      <c r="I25" s="53">
        <f>PRODUCT(G25,PARAMETROS!F$3)</f>
        <v>394.06714637499994</v>
      </c>
      <c r="M25" s="41"/>
    </row>
    <row r="26" spans="1:13" ht="13.5">
      <c r="A26" s="49">
        <v>18</v>
      </c>
      <c r="B26" s="50">
        <f t="shared" si="1"/>
        <v>550.3995</v>
      </c>
      <c r="C26" s="51">
        <f t="shared" si="2"/>
        <v>491.4000000000001</v>
      </c>
      <c r="D26" s="52">
        <f>IF(B26&lt;C26,C26*PARAMETROS!F$5,B26*PARAMETROS!F$5)</f>
        <v>170.0734455</v>
      </c>
      <c r="E26" s="52">
        <f>IF(B26&lt;C26,C26*PARAMETROS!F$3,B26*PARAMETROS!F$3)</f>
        <v>170.0734455</v>
      </c>
      <c r="F26" s="49">
        <v>18</v>
      </c>
      <c r="G26" s="50">
        <f t="shared" si="0"/>
        <v>1208.17725</v>
      </c>
      <c r="H26" s="53">
        <f>PRODUCT(G26,PARAMETROS!F$5)</f>
        <v>373.32677025</v>
      </c>
      <c r="I26" s="53">
        <f>PRODUCT(G26,PARAMETROS!F$3)</f>
        <v>373.32677025</v>
      </c>
      <c r="M26" s="41"/>
    </row>
    <row r="27" spans="1:13" ht="13.5">
      <c r="A27" s="49">
        <v>17</v>
      </c>
      <c r="B27" s="50">
        <f t="shared" si="1"/>
        <v>519.82175</v>
      </c>
      <c r="C27" s="51">
        <f t="shared" si="2"/>
        <v>464.09999999999997</v>
      </c>
      <c r="D27" s="52">
        <f>IF(B27&lt;C27,C27*PARAMETROS!F$5,B27*PARAMETROS!F$5)</f>
        <v>160.62492074999997</v>
      </c>
      <c r="E27" s="52">
        <f>IF(B27&lt;C27,C27*PARAMETROS!F$3,B27*PARAMETROS!F$3)</f>
        <v>160.62492074999997</v>
      </c>
      <c r="F27" s="49">
        <v>17</v>
      </c>
      <c r="G27" s="50">
        <f t="shared" si="0"/>
        <v>1141.0562916666665</v>
      </c>
      <c r="H27" s="53">
        <f>PRODUCT(G27,PARAMETROS!F$5)</f>
        <v>352.58639412499997</v>
      </c>
      <c r="I27" s="53">
        <f>PRODUCT(G27,PARAMETROS!F$3)</f>
        <v>352.58639412499997</v>
      </c>
      <c r="M27" s="41"/>
    </row>
    <row r="28" spans="1:13" ht="13.5">
      <c r="A28" s="49">
        <v>16</v>
      </c>
      <c r="B28" s="50">
        <f t="shared" si="1"/>
        <v>489.24399999999997</v>
      </c>
      <c r="C28" s="51">
        <f t="shared" si="2"/>
        <v>436.8</v>
      </c>
      <c r="D28" s="52">
        <f>IF(B28&lt;C28,C28*PARAMETROS!F$5,B28*PARAMETROS!F$5)</f>
        <v>151.17639599999998</v>
      </c>
      <c r="E28" s="52">
        <f>IF(B28&lt;C28,C28*PARAMETROS!F$3,B28*PARAMETROS!F$3)</f>
        <v>151.17639599999998</v>
      </c>
      <c r="F28" s="49">
        <v>16</v>
      </c>
      <c r="G28" s="50">
        <f t="shared" si="0"/>
        <v>1073.9353333333333</v>
      </c>
      <c r="H28" s="53">
        <f>PRODUCT(G28,PARAMETROS!F$5)</f>
        <v>331.846018</v>
      </c>
      <c r="I28" s="53">
        <f>PRODUCT(G28,PARAMETROS!F$3)</f>
        <v>331.846018</v>
      </c>
      <c r="M28" s="41"/>
    </row>
    <row r="29" spans="1:13" ht="13.5">
      <c r="A29" s="49">
        <v>15</v>
      </c>
      <c r="B29" s="50">
        <f t="shared" si="1"/>
        <v>458.66624999999993</v>
      </c>
      <c r="C29" s="51">
        <f t="shared" si="2"/>
        <v>409.49999999999994</v>
      </c>
      <c r="D29" s="52">
        <f>IF(B29&lt;C29,C29*PARAMETROS!F$5,B29*PARAMETROS!F$5)</f>
        <v>141.72787124999996</v>
      </c>
      <c r="E29" s="52">
        <f>IF(B29&lt;C29,C29*PARAMETROS!F$3,B29*PARAMETROS!F$3)</f>
        <v>141.72787124999996</v>
      </c>
      <c r="F29" s="49">
        <v>15</v>
      </c>
      <c r="G29" s="50">
        <f t="shared" si="0"/>
        <v>1006.8143749999999</v>
      </c>
      <c r="H29" s="53">
        <f>PRODUCT(G29,PARAMETROS!F$5)</f>
        <v>311.10564187499995</v>
      </c>
      <c r="I29" s="53">
        <f>PRODUCT(G29,PARAMETROS!F$3)</f>
        <v>311.10564187499995</v>
      </c>
      <c r="M29" s="41"/>
    </row>
    <row r="30" spans="1:13" ht="13.5">
      <c r="A30" s="49">
        <v>14</v>
      </c>
      <c r="B30" s="50">
        <f t="shared" si="1"/>
        <v>428.08849999999995</v>
      </c>
      <c r="C30" s="51">
        <f t="shared" si="2"/>
        <v>382.2</v>
      </c>
      <c r="D30" s="52">
        <f>IF(B30&lt;C30,C30*PARAMETROS!F$5,B30*PARAMETROS!F$5)</f>
        <v>132.27934649999997</v>
      </c>
      <c r="E30" s="52">
        <f>IF(B30&lt;C30,C30*PARAMETROS!F$3,B30*PARAMETROS!F$3)</f>
        <v>132.27934649999997</v>
      </c>
      <c r="F30" s="49">
        <v>14</v>
      </c>
      <c r="G30" s="50">
        <f t="shared" si="0"/>
        <v>939.6934166666666</v>
      </c>
      <c r="H30" s="53">
        <f>PRODUCT(G30,PARAMETROS!F$5)</f>
        <v>290.36526575</v>
      </c>
      <c r="I30" s="53">
        <f>PRODUCT(G30,PARAMETROS!F$3)</f>
        <v>290.36526575</v>
      </c>
      <c r="M30" s="41"/>
    </row>
    <row r="31" spans="1:13" ht="13.5">
      <c r="A31" s="49">
        <v>13</v>
      </c>
      <c r="B31" s="50">
        <f t="shared" si="1"/>
        <v>397.51075</v>
      </c>
      <c r="C31" s="51">
        <f t="shared" si="2"/>
        <v>354.90000000000003</v>
      </c>
      <c r="D31" s="52">
        <f>IF(B31&lt;C31,C31*PARAMETROS!F$5,B31*PARAMETROS!F$5)</f>
        <v>122.83082174999998</v>
      </c>
      <c r="E31" s="52">
        <f>IF(B31&lt;C31,C31*PARAMETROS!F$3,B31*PARAMETROS!F$3)</f>
        <v>122.83082174999998</v>
      </c>
      <c r="F31" s="49">
        <v>13</v>
      </c>
      <c r="G31" s="50">
        <f t="shared" si="0"/>
        <v>872.5724583333333</v>
      </c>
      <c r="H31" s="53">
        <f>PRODUCT(G31,PARAMETROS!F$5)</f>
        <v>269.624889625</v>
      </c>
      <c r="I31" s="53">
        <f>PRODUCT(G31,PARAMETROS!F$3)</f>
        <v>269.624889625</v>
      </c>
      <c r="M31" s="41"/>
    </row>
    <row r="32" spans="1:13" ht="13.5">
      <c r="A32" s="49">
        <v>12</v>
      </c>
      <c r="B32" s="50">
        <f t="shared" si="1"/>
        <v>366.933</v>
      </c>
      <c r="C32" s="51">
        <f t="shared" si="2"/>
        <v>327.59999999999997</v>
      </c>
      <c r="D32" s="52">
        <f>IF(B32&lt;C32,C32*PARAMETROS!F$5,B32*PARAMETROS!F$5)</f>
        <v>113.382297</v>
      </c>
      <c r="E32" s="52">
        <f>IF(B32&lt;C32,C32*PARAMETROS!F$3,B32*PARAMETROS!F$3)</f>
        <v>113.382297</v>
      </c>
      <c r="F32" s="49">
        <v>12</v>
      </c>
      <c r="G32" s="50">
        <f t="shared" si="0"/>
        <v>805.4514999999999</v>
      </c>
      <c r="H32" s="53">
        <f>PRODUCT(G32,PARAMETROS!F$5)</f>
        <v>248.88451349999997</v>
      </c>
      <c r="I32" s="53">
        <f>PRODUCT(G32,PARAMETROS!F$3)</f>
        <v>248.88451349999997</v>
      </c>
      <c r="M32" s="41"/>
    </row>
    <row r="33" spans="1:13" ht="13.5">
      <c r="A33" s="49">
        <v>11</v>
      </c>
      <c r="B33" s="50">
        <f t="shared" si="1"/>
        <v>336.35524999999996</v>
      </c>
      <c r="C33" s="51">
        <f t="shared" si="2"/>
        <v>300.29999999999995</v>
      </c>
      <c r="D33" s="52">
        <f>IF(B33&lt;C33,C33*PARAMETROS!F$5,B33*PARAMETROS!F$5)</f>
        <v>103.93377224999999</v>
      </c>
      <c r="E33" s="52">
        <f>IF(B33&lt;C33,C33*PARAMETROS!F$3,B33*PARAMETROS!F$3)</f>
        <v>103.93377224999999</v>
      </c>
      <c r="F33" s="49">
        <v>11</v>
      </c>
      <c r="G33" s="50">
        <f t="shared" si="0"/>
        <v>738.3305416666666</v>
      </c>
      <c r="H33" s="53">
        <f>PRODUCT(G33,PARAMETROS!F$5)</f>
        <v>228.14413737499999</v>
      </c>
      <c r="I33" s="53">
        <f>PRODUCT(G33,PARAMETROS!F$3)</f>
        <v>228.14413737499999</v>
      </c>
      <c r="M33" s="41"/>
    </row>
    <row r="34" spans="1:13" ht="13.5">
      <c r="A34" s="49">
        <v>10</v>
      </c>
      <c r="B34" s="50">
        <f t="shared" si="1"/>
        <v>305.7775</v>
      </c>
      <c r="C34" s="51">
        <f t="shared" si="2"/>
        <v>273.00000000000006</v>
      </c>
      <c r="D34" s="52">
        <f>IF(B34&lt;C34,C34*PARAMETROS!F$5,B34*PARAMETROS!F$5)</f>
        <v>94.48524749999999</v>
      </c>
      <c r="E34" s="52">
        <f>IF(B34&lt;C34,C34*PARAMETROS!F$3,B34*PARAMETROS!F$3)</f>
        <v>94.48524749999999</v>
      </c>
      <c r="F34" s="49">
        <v>10</v>
      </c>
      <c r="G34" s="50">
        <f t="shared" si="0"/>
        <v>671.2095833333333</v>
      </c>
      <c r="H34" s="53">
        <f>PRODUCT(G34,PARAMETROS!F$5)</f>
        <v>207.40376124999997</v>
      </c>
      <c r="I34" s="53">
        <f>PRODUCT(G34,PARAMETROS!F$3)</f>
        <v>207.40376124999997</v>
      </c>
      <c r="M34" s="41"/>
    </row>
    <row r="35" spans="1:13" ht="13.5">
      <c r="A35" s="49">
        <v>9</v>
      </c>
      <c r="B35" s="50">
        <f t="shared" si="1"/>
        <v>275.19975</v>
      </c>
      <c r="C35" s="51">
        <f t="shared" si="2"/>
        <v>245.70000000000005</v>
      </c>
      <c r="D35" s="52">
        <f>IF(B35&lt;C35,C35*PARAMETROS!F$5,B35*PARAMETROS!F$5)</f>
        <v>85.03672275</v>
      </c>
      <c r="E35" s="52">
        <f>IF(B35&lt;C35,C35*PARAMETROS!F$3,B35*PARAMETROS!F$3)</f>
        <v>85.03672275</v>
      </c>
      <c r="F35" s="49">
        <v>9</v>
      </c>
      <c r="G35" s="50">
        <f t="shared" si="0"/>
        <v>604.088625</v>
      </c>
      <c r="H35" s="53">
        <f>PRODUCT(G35,PARAMETROS!F$5)</f>
        <v>186.663385125</v>
      </c>
      <c r="I35" s="53">
        <f>PRODUCT(G35,PARAMETROS!F$3)</f>
        <v>186.663385125</v>
      </c>
      <c r="M35" s="41"/>
    </row>
    <row r="36" spans="1:13" ht="13.5">
      <c r="A36" s="49">
        <v>8</v>
      </c>
      <c r="B36" s="50">
        <f t="shared" si="1"/>
        <v>244.62199999999999</v>
      </c>
      <c r="C36" s="51">
        <f t="shared" si="2"/>
        <v>218.4</v>
      </c>
      <c r="D36" s="52">
        <f>IF(B36&lt;C36,C36*PARAMETROS!F$5,B36*PARAMETROS!F$5)</f>
        <v>75.58819799999999</v>
      </c>
      <c r="E36" s="52">
        <f>IF(B36&lt;C36,C36*PARAMETROS!F$3,B36*PARAMETROS!F$3)</f>
        <v>75.58819799999999</v>
      </c>
      <c r="F36" s="49">
        <v>8</v>
      </c>
      <c r="G36" s="50">
        <f t="shared" si="0"/>
        <v>536.9676666666667</v>
      </c>
      <c r="H36" s="53">
        <f>PRODUCT(G36,PARAMETROS!F$5)</f>
        <v>165.923009</v>
      </c>
      <c r="I36" s="53">
        <f>PRODUCT(G36,PARAMETROS!F$3)</f>
        <v>165.923009</v>
      </c>
      <c r="M36" s="41"/>
    </row>
    <row r="37" spans="1:13" ht="13.5">
      <c r="A37" s="49">
        <v>7</v>
      </c>
      <c r="B37" s="50">
        <f t="shared" si="1"/>
        <v>214.04424999999998</v>
      </c>
      <c r="C37" s="51">
        <f t="shared" si="2"/>
        <v>191.1</v>
      </c>
      <c r="D37" s="52">
        <f>IF(B37&lt;C37,C37*PARAMETROS!F$5,B37*PARAMETROS!F$5)</f>
        <v>66.13967324999999</v>
      </c>
      <c r="E37" s="52">
        <f>IF(B37&lt;C37,C37*PARAMETROS!F$3,B37*PARAMETROS!F$3)</f>
        <v>66.13967324999999</v>
      </c>
      <c r="F37" s="49">
        <v>7</v>
      </c>
      <c r="G37" s="50">
        <f t="shared" si="0"/>
        <v>469.8467083333333</v>
      </c>
      <c r="H37" s="53">
        <f>PRODUCT(G37,PARAMETROS!F$5)</f>
        <v>145.182632875</v>
      </c>
      <c r="I37" s="53">
        <f>PRODUCT(G37,PARAMETROS!F$3)</f>
        <v>145.182632875</v>
      </c>
      <c r="M37" s="41"/>
    </row>
    <row r="38" spans="1:13" ht="13.5">
      <c r="A38" s="49">
        <v>6</v>
      </c>
      <c r="B38" s="50">
        <f t="shared" si="1"/>
        <v>183.4665</v>
      </c>
      <c r="C38" s="51">
        <f t="shared" si="2"/>
        <v>163.79999999999998</v>
      </c>
      <c r="D38" s="52">
        <f>IF(B38&lt;C38,C38*PARAMETROS!F$5,B38*PARAMETROS!F$5)</f>
        <v>56.6911485</v>
      </c>
      <c r="E38" s="52">
        <f>IF(B38&lt;C38,C38*PARAMETROS!F$3,B38*PARAMETROS!F$3)</f>
        <v>56.6911485</v>
      </c>
      <c r="F38" s="49">
        <v>6</v>
      </c>
      <c r="G38" s="50">
        <f t="shared" si="0"/>
        <v>402.72574999999995</v>
      </c>
      <c r="H38" s="53">
        <f>PRODUCT(G38,PARAMETROS!F$5)</f>
        <v>124.44225674999998</v>
      </c>
      <c r="I38" s="53">
        <f>PRODUCT(G38,PARAMETROS!F$3)</f>
        <v>124.44225674999998</v>
      </c>
      <c r="M38" s="41"/>
    </row>
    <row r="39" spans="1:13" ht="13.5">
      <c r="A39" s="49">
        <v>5</v>
      </c>
      <c r="B39" s="50">
        <f t="shared" si="1"/>
        <v>152.88875</v>
      </c>
      <c r="C39" s="51">
        <f t="shared" si="2"/>
        <v>136.50000000000003</v>
      </c>
      <c r="D39" s="52">
        <f>IF(B39&lt;C39,C39*PARAMETROS!F$5,B39*PARAMETROS!F$5)</f>
        <v>47.24262374999999</v>
      </c>
      <c r="E39" s="52">
        <f>IF(B39&lt;C39,C39*PARAMETROS!F$3,B39*PARAMETROS!F$3)</f>
        <v>47.24262374999999</v>
      </c>
      <c r="F39" s="49">
        <v>5</v>
      </c>
      <c r="G39" s="50">
        <f t="shared" si="0"/>
        <v>335.60479166666664</v>
      </c>
      <c r="H39" s="53">
        <f>PRODUCT(G39,PARAMETROS!F$5)</f>
        <v>103.70188062499999</v>
      </c>
      <c r="I39" s="53">
        <f>PRODUCT(G39,PARAMETROS!F$3)</f>
        <v>103.70188062499999</v>
      </c>
      <c r="M39" s="41"/>
    </row>
    <row r="40" spans="1:13" ht="13.5">
      <c r="A40" s="49">
        <v>4</v>
      </c>
      <c r="B40" s="50">
        <f t="shared" si="1"/>
        <v>122.31099999999999</v>
      </c>
      <c r="C40" s="51">
        <f t="shared" si="2"/>
        <v>109.2</v>
      </c>
      <c r="D40" s="52">
        <f>IF(B40&lt;C40,C40*PARAMETROS!F$5,B40*PARAMETROS!F$5)</f>
        <v>37.794098999999996</v>
      </c>
      <c r="E40" s="52">
        <f>IF(B40&lt;C40,C40*PARAMETROS!F$3,B40*PARAMETROS!F$3)</f>
        <v>37.794098999999996</v>
      </c>
      <c r="F40" s="49">
        <v>4</v>
      </c>
      <c r="G40" s="50">
        <f t="shared" si="0"/>
        <v>268.48383333333334</v>
      </c>
      <c r="H40" s="53">
        <f>PRODUCT(G40,PARAMETROS!F$5)</f>
        <v>82.9615045</v>
      </c>
      <c r="I40" s="53">
        <f>PRODUCT(G40,PARAMETROS!F$3)</f>
        <v>82.9615045</v>
      </c>
      <c r="M40" s="41"/>
    </row>
    <row r="41" spans="1:13" ht="13.5">
      <c r="A41" s="49">
        <v>3</v>
      </c>
      <c r="B41" s="50">
        <f t="shared" si="1"/>
        <v>91.73325</v>
      </c>
      <c r="C41" s="51">
        <f t="shared" si="2"/>
        <v>81.89999999999999</v>
      </c>
      <c r="D41" s="52">
        <f>IF(B41&lt;C41,C41*PARAMETROS!F$5,B41*PARAMETROS!F$5)</f>
        <v>28.34557425</v>
      </c>
      <c r="E41" s="52">
        <f>IF(B41&lt;C41,C41*PARAMETROS!F$3,B41*PARAMETROS!F$3)</f>
        <v>28.34557425</v>
      </c>
      <c r="F41" s="49">
        <v>3</v>
      </c>
      <c r="G41" s="50">
        <f t="shared" si="0"/>
        <v>201.36287499999997</v>
      </c>
      <c r="H41" s="53">
        <f>PRODUCT(G41,PARAMETROS!F$5)</f>
        <v>62.22112837499999</v>
      </c>
      <c r="I41" s="53">
        <f>PRODUCT(G41,PARAMETROS!F$3)</f>
        <v>62.22112837499999</v>
      </c>
      <c r="M41" s="41"/>
    </row>
    <row r="42" spans="1:13" ht="13.5">
      <c r="A42" s="49">
        <v>2</v>
      </c>
      <c r="B42" s="50">
        <f t="shared" si="1"/>
        <v>61.155499999999996</v>
      </c>
      <c r="C42" s="51">
        <f t="shared" si="2"/>
        <v>54.6</v>
      </c>
      <c r="D42" s="52">
        <f>IF(B42&lt;C42,C42*PARAMETROS!F$5,B42*PARAMETROS!F$5)</f>
        <v>18.897049499999998</v>
      </c>
      <c r="E42" s="52">
        <f>IF(B42&lt;C42,C42*PARAMETROS!F$3,B42*PARAMETROS!F$3)</f>
        <v>18.897049499999998</v>
      </c>
      <c r="F42" s="49">
        <v>2</v>
      </c>
      <c r="G42" s="50">
        <f t="shared" si="0"/>
        <v>134.24191666666667</v>
      </c>
      <c r="H42" s="53">
        <f>PRODUCT(G42,PARAMETROS!F$5)</f>
        <v>41.48075225</v>
      </c>
      <c r="I42" s="53">
        <f>PRODUCT(G42,PARAMETROS!F$3)</f>
        <v>41.48075225</v>
      </c>
      <c r="M42" s="41"/>
    </row>
    <row r="43" spans="1:13" ht="14.25" thickBot="1">
      <c r="A43" s="56">
        <v>1</v>
      </c>
      <c r="B43" s="57">
        <f t="shared" si="1"/>
        <v>30.577749999999998</v>
      </c>
      <c r="C43" s="51">
        <f t="shared" si="2"/>
        <v>27.3</v>
      </c>
      <c r="D43" s="58">
        <f>IF(B43&lt;C43,C43*PARAMETROS!F$5,B43*PARAMETROS!F$5)</f>
        <v>9.448524749999999</v>
      </c>
      <c r="E43" s="59">
        <f>IF(B43&lt;C43,C43*PARAMETROS!F$3,B43*PARAMETROS!F$3)</f>
        <v>9.448524749999999</v>
      </c>
      <c r="F43" s="49">
        <v>1</v>
      </c>
      <c r="G43" s="60">
        <f t="shared" si="0"/>
        <v>67.12095833333333</v>
      </c>
      <c r="H43" s="59">
        <f>PRODUCT(G43,PARAMETROS!F$5)</f>
        <v>20.740376125</v>
      </c>
      <c r="I43" s="59">
        <f>PRODUCT(G43,PARAMETROS!F$3)</f>
        <v>20.740376125</v>
      </c>
      <c r="M43" s="41"/>
    </row>
    <row r="45" ht="14.25" thickBot="1"/>
    <row r="46" spans="2:6" ht="55.5" thickBot="1">
      <c r="B46" s="63" t="s">
        <v>53</v>
      </c>
      <c r="C46" s="64">
        <v>6.37</v>
      </c>
      <c r="F46" s="65"/>
    </row>
  </sheetData>
  <sheetProtection/>
  <mergeCells count="4">
    <mergeCell ref="D2:E2"/>
    <mergeCell ref="B1:E1"/>
    <mergeCell ref="H2:I2"/>
    <mergeCell ref="G1:I1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2" sqref="C1:C16384"/>
    </sheetView>
  </sheetViews>
  <sheetFormatPr defaultColWidth="11.421875" defaultRowHeight="12.75"/>
  <cols>
    <col min="1" max="1" width="17.7109375" style="40" customWidth="1"/>
    <col min="2" max="2" width="16.57421875" style="40" bestFit="1" customWidth="1"/>
    <col min="3" max="3" width="16.7109375" style="61" hidden="1" customWidth="1"/>
    <col min="4" max="4" width="15.140625" style="41" bestFit="1" customWidth="1"/>
    <col min="5" max="5" width="17.140625" style="41" bestFit="1" customWidth="1"/>
    <col min="6" max="6" width="17.00390625" style="41" customWidth="1"/>
    <col min="7" max="7" width="16.57421875" style="41" bestFit="1" customWidth="1"/>
    <col min="8" max="8" width="15.57421875" style="41" bestFit="1" customWidth="1"/>
    <col min="9" max="9" width="17.7109375" style="41" bestFit="1" customWidth="1"/>
    <col min="10" max="10" width="11.57421875" style="41" customWidth="1"/>
    <col min="11" max="11" width="28.7109375" style="41" bestFit="1" customWidth="1"/>
    <col min="12" max="12" width="11.57421875" style="41" customWidth="1"/>
    <col min="13" max="13" width="37.28125" style="62" bestFit="1" customWidth="1"/>
    <col min="14" max="16384" width="11.57421875" style="41" customWidth="1"/>
  </cols>
  <sheetData>
    <row r="1" spans="2:13" ht="23.25" thickBot="1">
      <c r="B1" s="75" t="s">
        <v>32</v>
      </c>
      <c r="C1" s="76"/>
      <c r="D1" s="77"/>
      <c r="E1" s="78"/>
      <c r="G1" s="75" t="s">
        <v>33</v>
      </c>
      <c r="H1" s="76"/>
      <c r="I1" s="78"/>
      <c r="M1" s="41"/>
    </row>
    <row r="2" spans="2:13" ht="41.25" customHeight="1" thickBot="1">
      <c r="B2" s="42" t="s">
        <v>4</v>
      </c>
      <c r="C2" s="43"/>
      <c r="D2" s="73" t="s">
        <v>47</v>
      </c>
      <c r="E2" s="74"/>
      <c r="F2" s="40"/>
      <c r="G2" s="42" t="s">
        <v>4</v>
      </c>
      <c r="H2" s="73" t="s">
        <v>47</v>
      </c>
      <c r="I2" s="74"/>
      <c r="M2" s="41"/>
    </row>
    <row r="3" spans="1:14" s="47" customFormat="1" ht="42" thickBot="1">
      <c r="A3" s="44" t="s">
        <v>0</v>
      </c>
      <c r="B3" s="45" t="s">
        <v>5</v>
      </c>
      <c r="C3" s="46" t="s">
        <v>56</v>
      </c>
      <c r="D3" s="45" t="s">
        <v>45</v>
      </c>
      <c r="E3" s="45" t="s">
        <v>46</v>
      </c>
      <c r="F3" s="44" t="s">
        <v>0</v>
      </c>
      <c r="G3" s="45" t="s">
        <v>5</v>
      </c>
      <c r="H3" s="45" t="s">
        <v>45</v>
      </c>
      <c r="I3" s="45" t="s">
        <v>46</v>
      </c>
      <c r="K3" s="72" t="s">
        <v>65</v>
      </c>
      <c r="L3" s="48"/>
      <c r="M3" s="41"/>
      <c r="N3" s="41"/>
    </row>
    <row r="4" spans="1:13" ht="13.5">
      <c r="A4" s="49">
        <v>40</v>
      </c>
      <c r="B4" s="50">
        <f>PARAMETROS!B4</f>
        <v>1075.5433333333333</v>
      </c>
      <c r="C4" s="51"/>
      <c r="D4" s="52">
        <f>IF(B4&lt;=PARAMETROS!F$9,PARAMETROS!F$9*PARAMETROS!F$4,B4*PARAMETROS!F$4)</f>
        <v>332.34289</v>
      </c>
      <c r="E4" s="52">
        <f>IF(B4&lt;=PARAMETROS!F$9,PARAMETROS!F$9*PARAMETROS!F$2,B4*PARAMETROS!F$2)</f>
        <v>332.34289</v>
      </c>
      <c r="F4" s="49">
        <v>40</v>
      </c>
      <c r="G4" s="50">
        <f>PARAMETROS!C4</f>
        <v>2147.8706666666667</v>
      </c>
      <c r="H4" s="53">
        <f>PRODUCT(G4,PARAMETROS!F$4)</f>
        <v>663.692036</v>
      </c>
      <c r="I4" s="53">
        <f>PRODUCT(G4,PARAMETROS!F$2)</f>
        <v>663.692036</v>
      </c>
      <c r="K4" s="54" t="s">
        <v>61</v>
      </c>
      <c r="L4" s="55">
        <v>0.309</v>
      </c>
      <c r="M4" s="41"/>
    </row>
    <row r="5" spans="1:13" ht="13.5">
      <c r="A5" s="49">
        <v>39</v>
      </c>
      <c r="B5" s="50">
        <f>PRODUCT(B$4,A5)/A$4</f>
        <v>1048.65475</v>
      </c>
      <c r="C5" s="51">
        <f>(A5/7*30)*$C$46</f>
        <v>882.5142857142857</v>
      </c>
      <c r="D5" s="52">
        <f>IF(B5&lt;C5,C5*PARAMETROS!F$5,B5*PARAMETROS!F$5)</f>
        <v>324.03431774999996</v>
      </c>
      <c r="E5" s="52">
        <f>IF(B5&lt;C5,C5*PARAMETROS!F$3,B5*PARAMETROS!F$3)</f>
        <v>324.03431774999996</v>
      </c>
      <c r="F5" s="49">
        <v>39</v>
      </c>
      <c r="G5" s="50">
        <f>PRODUCT(G$4,F5)/F$4</f>
        <v>2094.1739000000002</v>
      </c>
      <c r="H5" s="53">
        <f>PRODUCT(G5,PARAMETROS!F$5)</f>
        <v>647.0997351000001</v>
      </c>
      <c r="I5" s="53">
        <f>PRODUCT(G5,PARAMETROS!F$3)</f>
        <v>647.0997351000001</v>
      </c>
      <c r="K5" s="54" t="s">
        <v>62</v>
      </c>
      <c r="L5" s="55">
        <v>0.309</v>
      </c>
      <c r="M5" s="41"/>
    </row>
    <row r="6" spans="1:13" ht="13.5">
      <c r="A6" s="49">
        <v>38</v>
      </c>
      <c r="B6" s="50">
        <f aca="true" t="shared" si="0" ref="B6:B43">PRODUCT(B$4,A6)/A$4</f>
        <v>1021.7661666666667</v>
      </c>
      <c r="C6" s="51">
        <f aca="true" t="shared" si="1" ref="C6:C43">(A6/7*30)*$C$46</f>
        <v>859.8857142857144</v>
      </c>
      <c r="D6" s="52">
        <f>IF(B6&lt;C6,C6*PARAMETROS!F$5,B6*PARAMETROS!F$5)</f>
        <v>315.7257455</v>
      </c>
      <c r="E6" s="52">
        <f>IF(B6&lt;C6,C6*PARAMETROS!F$3,B6*PARAMETROS!F$3)</f>
        <v>315.7257455</v>
      </c>
      <c r="F6" s="49">
        <v>38</v>
      </c>
      <c r="G6" s="50">
        <f aca="true" t="shared" si="2" ref="G6:G43">PRODUCT(G$4,F6)/F$4</f>
        <v>2040.4771333333333</v>
      </c>
      <c r="H6" s="53">
        <f>PRODUCT(G6,PARAMETROS!F$5)</f>
        <v>630.5074342</v>
      </c>
      <c r="I6" s="53">
        <f>PRODUCT(G6,PARAMETROS!F$3)</f>
        <v>630.5074342</v>
      </c>
      <c r="K6" s="54" t="s">
        <v>63</v>
      </c>
      <c r="L6" s="55">
        <v>0.309</v>
      </c>
      <c r="M6" s="41"/>
    </row>
    <row r="7" spans="1:13" ht="13.5">
      <c r="A7" s="49">
        <v>37</v>
      </c>
      <c r="B7" s="50">
        <f t="shared" si="0"/>
        <v>994.8775833333333</v>
      </c>
      <c r="C7" s="51">
        <f t="shared" si="1"/>
        <v>837.2571428571429</v>
      </c>
      <c r="D7" s="52">
        <f>IF(B7&lt;C7,C7*PARAMETROS!F$5,B7*PARAMETROS!F$5)</f>
        <v>307.41717324999996</v>
      </c>
      <c r="E7" s="52">
        <f>IF(B7&lt;C7,C7*PARAMETROS!F$3,B7*PARAMETROS!F$3)</f>
        <v>307.41717324999996</v>
      </c>
      <c r="F7" s="49">
        <v>37</v>
      </c>
      <c r="G7" s="50">
        <f t="shared" si="2"/>
        <v>1986.7803666666666</v>
      </c>
      <c r="H7" s="53">
        <f>PRODUCT(G7,PARAMETROS!F$5)</f>
        <v>613.9151333</v>
      </c>
      <c r="I7" s="53">
        <f>PRODUCT(G7,PARAMETROS!F$3)</f>
        <v>613.9151333</v>
      </c>
      <c r="K7" s="54" t="s">
        <v>64</v>
      </c>
      <c r="L7" s="55">
        <v>0.309</v>
      </c>
      <c r="M7" s="41"/>
    </row>
    <row r="8" spans="1:13" ht="13.5">
      <c r="A8" s="49">
        <v>36</v>
      </c>
      <c r="B8" s="50">
        <f t="shared" si="0"/>
        <v>967.9889999999999</v>
      </c>
      <c r="C8" s="51">
        <f t="shared" si="1"/>
        <v>814.6285714285716</v>
      </c>
      <c r="D8" s="52">
        <f>IF(B8&lt;C8,C8*PARAMETROS!F$5,B8*PARAMETROS!F$5)</f>
        <v>299.10860099999996</v>
      </c>
      <c r="E8" s="52">
        <f>IF(B8&lt;C8,C8*PARAMETROS!F$3,B8*PARAMETROS!F$3)</f>
        <v>299.10860099999996</v>
      </c>
      <c r="F8" s="49">
        <v>36</v>
      </c>
      <c r="G8" s="50">
        <f t="shared" si="2"/>
        <v>1933.0836</v>
      </c>
      <c r="H8" s="53">
        <f>PRODUCT(G8,PARAMETROS!F$5)</f>
        <v>597.3228323999999</v>
      </c>
      <c r="I8" s="53">
        <f>PRODUCT(G8,PARAMETROS!F$3)</f>
        <v>597.3228323999999</v>
      </c>
      <c r="M8" s="41"/>
    </row>
    <row r="9" spans="1:13" ht="13.5">
      <c r="A9" s="49">
        <v>35</v>
      </c>
      <c r="B9" s="50">
        <f t="shared" si="0"/>
        <v>941.1004166666665</v>
      </c>
      <c r="C9" s="51">
        <f t="shared" si="1"/>
        <v>792</v>
      </c>
      <c r="D9" s="52">
        <f>IF(B9&lt;C9,C9*PARAMETROS!F$5,B9*PARAMETROS!F$5)</f>
        <v>290.80002874999997</v>
      </c>
      <c r="E9" s="52">
        <f>IF(B9&lt;C9,C9*PARAMETROS!F$3,B9*PARAMETROS!F$3)</f>
        <v>290.80002874999997</v>
      </c>
      <c r="F9" s="49">
        <v>35</v>
      </c>
      <c r="G9" s="50">
        <f t="shared" si="2"/>
        <v>1879.3868333333332</v>
      </c>
      <c r="H9" s="53">
        <f>PRODUCT(G9,PARAMETROS!F$5)</f>
        <v>580.7305315</v>
      </c>
      <c r="I9" s="53">
        <f>PRODUCT(G9,PARAMETROS!F$3)</f>
        <v>580.7305315</v>
      </c>
      <c r="M9" s="41"/>
    </row>
    <row r="10" spans="1:13" ht="13.5">
      <c r="A10" s="49">
        <v>34</v>
      </c>
      <c r="B10" s="50">
        <f t="shared" si="0"/>
        <v>914.2118333333334</v>
      </c>
      <c r="C10" s="51">
        <f t="shared" si="1"/>
        <v>769.3714285714285</v>
      </c>
      <c r="D10" s="52">
        <f>IF(B10&lt;C10,C10*PARAMETROS!F$5,B10*PARAMETROS!F$5)</f>
        <v>282.4914565</v>
      </c>
      <c r="E10" s="52">
        <f>IF(B10&lt;C10,C10*PARAMETROS!F$3,B10*PARAMETROS!F$3)</f>
        <v>282.4914565</v>
      </c>
      <c r="F10" s="49">
        <v>34</v>
      </c>
      <c r="G10" s="50">
        <f t="shared" si="2"/>
        <v>1825.6900666666668</v>
      </c>
      <c r="H10" s="53">
        <f>PRODUCT(G10,PARAMETROS!F$5)</f>
        <v>564.1382306</v>
      </c>
      <c r="I10" s="53">
        <f>PRODUCT(G10,PARAMETROS!F$3)</f>
        <v>564.1382306</v>
      </c>
      <c r="M10" s="41"/>
    </row>
    <row r="11" spans="1:13" ht="13.5">
      <c r="A11" s="49">
        <v>33</v>
      </c>
      <c r="B11" s="50">
        <f t="shared" si="0"/>
        <v>887.32325</v>
      </c>
      <c r="C11" s="51">
        <f t="shared" si="1"/>
        <v>746.7428571428572</v>
      </c>
      <c r="D11" s="52">
        <f>IF(B11&lt;C11,C11*PARAMETROS!F$5,B11*PARAMETROS!F$5)</f>
        <v>274.18288425000003</v>
      </c>
      <c r="E11" s="52">
        <f>IF(B11&lt;C11,C11*PARAMETROS!F$3,B11*PARAMETROS!F$3)</f>
        <v>274.18288425000003</v>
      </c>
      <c r="F11" s="49">
        <v>33</v>
      </c>
      <c r="G11" s="50">
        <f t="shared" si="2"/>
        <v>1771.9933</v>
      </c>
      <c r="H11" s="53">
        <f>PRODUCT(G11,PARAMETROS!F$5)</f>
        <v>547.5459297</v>
      </c>
      <c r="I11" s="53">
        <f>PRODUCT(G11,PARAMETROS!F$3)</f>
        <v>547.5459297</v>
      </c>
      <c r="M11" s="41"/>
    </row>
    <row r="12" spans="1:13" ht="13.5">
      <c r="A12" s="49">
        <v>32</v>
      </c>
      <c r="B12" s="50">
        <f t="shared" si="0"/>
        <v>860.4346666666667</v>
      </c>
      <c r="C12" s="51">
        <f t="shared" si="1"/>
        <v>724.1142857142858</v>
      </c>
      <c r="D12" s="52">
        <f>IF(B12&lt;C12,C12*PARAMETROS!F$5,B12*PARAMETROS!F$5)</f>
        <v>265.874312</v>
      </c>
      <c r="E12" s="52">
        <f>IF(B12&lt;C12,C12*PARAMETROS!F$3,B12*PARAMETROS!F$3)</f>
        <v>265.874312</v>
      </c>
      <c r="F12" s="49">
        <v>32</v>
      </c>
      <c r="G12" s="50">
        <f t="shared" si="2"/>
        <v>1718.2965333333334</v>
      </c>
      <c r="H12" s="53">
        <f>PRODUCT(G12,PARAMETROS!F$5)</f>
        <v>530.9536288</v>
      </c>
      <c r="I12" s="53">
        <f>PRODUCT(G12,PARAMETROS!F$3)</f>
        <v>530.9536288</v>
      </c>
      <c r="M12" s="41"/>
    </row>
    <row r="13" spans="1:13" ht="13.5">
      <c r="A13" s="49">
        <v>31</v>
      </c>
      <c r="B13" s="50">
        <f t="shared" si="0"/>
        <v>833.5460833333333</v>
      </c>
      <c r="C13" s="51">
        <f t="shared" si="1"/>
        <v>701.4857142857144</v>
      </c>
      <c r="D13" s="52">
        <f>IF(B13&lt;C13,C13*PARAMETROS!F$5,B13*PARAMETROS!F$5)</f>
        <v>257.56573975</v>
      </c>
      <c r="E13" s="52">
        <f>IF(B13&lt;C13,C13*PARAMETROS!F$3,B13*PARAMETROS!F$3)</f>
        <v>257.56573975</v>
      </c>
      <c r="F13" s="49">
        <v>31</v>
      </c>
      <c r="G13" s="50">
        <f t="shared" si="2"/>
        <v>1664.5997666666667</v>
      </c>
      <c r="H13" s="53">
        <f>PRODUCT(G13,PARAMETROS!F$5)</f>
        <v>514.3613279</v>
      </c>
      <c r="I13" s="53">
        <f>PRODUCT(G13,PARAMETROS!F$3)</f>
        <v>514.3613279</v>
      </c>
      <c r="M13" s="41"/>
    </row>
    <row r="14" spans="1:13" ht="13.5">
      <c r="A14" s="49">
        <v>30</v>
      </c>
      <c r="B14" s="50">
        <f t="shared" si="0"/>
        <v>806.6575</v>
      </c>
      <c r="C14" s="51">
        <f t="shared" si="1"/>
        <v>678.8571428571428</v>
      </c>
      <c r="D14" s="52">
        <f>IF(B14&lt;C14,C14*PARAMETROS!F$5,B14*PARAMETROS!F$5)</f>
        <v>249.2571675</v>
      </c>
      <c r="E14" s="52">
        <f>IF(B14&lt;C14,C14*PARAMETROS!F$3,B14*PARAMETROS!F$3)</f>
        <v>249.2571675</v>
      </c>
      <c r="F14" s="49">
        <v>30</v>
      </c>
      <c r="G14" s="50">
        <f t="shared" si="2"/>
        <v>1610.903</v>
      </c>
      <c r="H14" s="53">
        <f>PRODUCT(G14,PARAMETROS!F$5)</f>
        <v>497.769027</v>
      </c>
      <c r="I14" s="53">
        <f>PRODUCT(G14,PARAMETROS!F$3)</f>
        <v>497.769027</v>
      </c>
      <c r="M14" s="41"/>
    </row>
    <row r="15" spans="1:13" ht="13.5">
      <c r="A15" s="49">
        <v>29</v>
      </c>
      <c r="B15" s="50">
        <f t="shared" si="0"/>
        <v>779.7689166666667</v>
      </c>
      <c r="C15" s="51">
        <f t="shared" si="1"/>
        <v>656.2285714285715</v>
      </c>
      <c r="D15" s="52">
        <f>IF(B15&lt;C15,C15*PARAMETROS!F$5,B15*PARAMETROS!F$5)</f>
        <v>240.94859524999998</v>
      </c>
      <c r="E15" s="52">
        <f>IF(B15&lt;C15,C15*PARAMETROS!F$3,B15*PARAMETROS!F$3)</f>
        <v>240.94859524999998</v>
      </c>
      <c r="F15" s="49">
        <v>29</v>
      </c>
      <c r="G15" s="50">
        <f t="shared" si="2"/>
        <v>1557.2062333333333</v>
      </c>
      <c r="H15" s="53">
        <f>PRODUCT(G15,PARAMETROS!F$5)</f>
        <v>481.1767261</v>
      </c>
      <c r="I15" s="53">
        <f>PRODUCT(G15,PARAMETROS!F$3)</f>
        <v>481.1767261</v>
      </c>
      <c r="M15" s="41"/>
    </row>
    <row r="16" spans="1:13" ht="13.5">
      <c r="A16" s="49">
        <v>28</v>
      </c>
      <c r="B16" s="50">
        <f t="shared" si="0"/>
        <v>752.8803333333333</v>
      </c>
      <c r="C16" s="51">
        <f t="shared" si="1"/>
        <v>633.6</v>
      </c>
      <c r="D16" s="52">
        <f>IF(B16&lt;C16,C16*PARAMETROS!F$5,B16*PARAMETROS!F$5)</f>
        <v>232.64002299999999</v>
      </c>
      <c r="E16" s="52">
        <f>IF(B16&lt;C16,C16*PARAMETROS!F$3,B16*PARAMETROS!F$3)</f>
        <v>232.64002299999999</v>
      </c>
      <c r="F16" s="49">
        <v>28</v>
      </c>
      <c r="G16" s="50">
        <f t="shared" si="2"/>
        <v>1503.5094666666669</v>
      </c>
      <c r="H16" s="53">
        <f>PRODUCT(G16,PARAMETROS!F$5)</f>
        <v>464.58442520000006</v>
      </c>
      <c r="I16" s="53">
        <f>PRODUCT(G16,PARAMETROS!F$3)</f>
        <v>464.58442520000006</v>
      </c>
      <c r="M16" s="41"/>
    </row>
    <row r="17" spans="1:13" ht="13.5">
      <c r="A17" s="49">
        <v>27</v>
      </c>
      <c r="B17" s="50">
        <f t="shared" si="0"/>
        <v>725.9917499999999</v>
      </c>
      <c r="C17" s="51">
        <f t="shared" si="1"/>
        <v>610.9714285714286</v>
      </c>
      <c r="D17" s="52">
        <f>IF(B17&lt;C17,C17*PARAMETROS!F$5,B17*PARAMETROS!F$5)</f>
        <v>224.33145074999996</v>
      </c>
      <c r="E17" s="52">
        <f>IF(B17&lt;C17,C17*PARAMETROS!F$3,B17*PARAMETROS!F$3)</f>
        <v>224.33145074999996</v>
      </c>
      <c r="F17" s="49">
        <v>27</v>
      </c>
      <c r="G17" s="50">
        <f t="shared" si="2"/>
        <v>1449.8127</v>
      </c>
      <c r="H17" s="53">
        <f>PRODUCT(G17,PARAMETROS!F$5)</f>
        <v>447.9921243</v>
      </c>
      <c r="I17" s="53">
        <f>PRODUCT(G17,PARAMETROS!F$3)</f>
        <v>447.9921243</v>
      </c>
      <c r="M17" s="41"/>
    </row>
    <row r="18" spans="1:13" ht="13.5">
      <c r="A18" s="49">
        <v>26</v>
      </c>
      <c r="B18" s="50">
        <f t="shared" si="0"/>
        <v>699.1031666666667</v>
      </c>
      <c r="C18" s="51">
        <f t="shared" si="1"/>
        <v>588.3428571428572</v>
      </c>
      <c r="D18" s="52">
        <f>IF(B18&lt;C18,C18*PARAMETROS!F$5,B18*PARAMETROS!F$5)</f>
        <v>216.0228785</v>
      </c>
      <c r="E18" s="52">
        <f>IF(B18&lt;C18,C18*PARAMETROS!F$3,B18*PARAMETROS!F$3)</f>
        <v>216.0228785</v>
      </c>
      <c r="F18" s="49">
        <v>26</v>
      </c>
      <c r="G18" s="50">
        <f t="shared" si="2"/>
        <v>1396.1159333333333</v>
      </c>
      <c r="H18" s="53">
        <f>PRODUCT(G18,PARAMETROS!F$5)</f>
        <v>431.39982339999995</v>
      </c>
      <c r="I18" s="53">
        <f>PRODUCT(G18,PARAMETROS!F$3)</f>
        <v>431.39982339999995</v>
      </c>
      <c r="M18" s="41"/>
    </row>
    <row r="19" spans="1:13" ht="13.5">
      <c r="A19" s="49">
        <v>25</v>
      </c>
      <c r="B19" s="50">
        <f t="shared" si="0"/>
        <v>672.2145833333333</v>
      </c>
      <c r="C19" s="51">
        <f t="shared" si="1"/>
        <v>565.7142857142858</v>
      </c>
      <c r="D19" s="52">
        <f>IF(B19&lt;C19,C19*PARAMETROS!F$5,B19*PARAMETROS!F$5)</f>
        <v>207.71430625</v>
      </c>
      <c r="E19" s="52">
        <f>IF(B19&lt;C19,C19*PARAMETROS!F$3,B19*PARAMETROS!F$3)</f>
        <v>207.71430625</v>
      </c>
      <c r="F19" s="49">
        <v>25</v>
      </c>
      <c r="G19" s="50">
        <f t="shared" si="2"/>
        <v>1342.4191666666668</v>
      </c>
      <c r="H19" s="53">
        <f>PRODUCT(G19,PARAMETROS!F$5)</f>
        <v>414.80752250000006</v>
      </c>
      <c r="I19" s="53">
        <f>PRODUCT(G19,PARAMETROS!F$3)</f>
        <v>414.80752250000006</v>
      </c>
      <c r="M19" s="41"/>
    </row>
    <row r="20" spans="1:13" ht="13.5">
      <c r="A20" s="49">
        <v>24</v>
      </c>
      <c r="B20" s="50">
        <f t="shared" si="0"/>
        <v>645.326</v>
      </c>
      <c r="C20" s="51">
        <f t="shared" si="1"/>
        <v>543.0857142857143</v>
      </c>
      <c r="D20" s="52">
        <f>IF(B20&lt;C20,C20*PARAMETROS!F$5,B20*PARAMETROS!F$5)</f>
        <v>199.405734</v>
      </c>
      <c r="E20" s="52">
        <f>IF(B20&lt;C20,C20*PARAMETROS!F$3,B20*PARAMETROS!F$3)</f>
        <v>199.405734</v>
      </c>
      <c r="F20" s="49">
        <v>24</v>
      </c>
      <c r="G20" s="50">
        <f t="shared" si="2"/>
        <v>1288.7224</v>
      </c>
      <c r="H20" s="53">
        <f>PRODUCT(G20,PARAMETROS!F$5)</f>
        <v>398.2152216</v>
      </c>
      <c r="I20" s="53">
        <f>PRODUCT(G20,PARAMETROS!F$3)</f>
        <v>398.2152216</v>
      </c>
      <c r="M20" s="41"/>
    </row>
    <row r="21" spans="1:13" ht="13.5">
      <c r="A21" s="49">
        <v>23</v>
      </c>
      <c r="B21" s="50">
        <f t="shared" si="0"/>
        <v>618.4374166666666</v>
      </c>
      <c r="C21" s="51">
        <f t="shared" si="1"/>
        <v>520.4571428571429</v>
      </c>
      <c r="D21" s="52">
        <f>IF(B21&lt;C21,C21*PARAMETROS!F$5,B21*PARAMETROS!F$5)</f>
        <v>191.09716175</v>
      </c>
      <c r="E21" s="52">
        <f>IF(B21&lt;C21,C21*PARAMETROS!F$3,B21*PARAMETROS!F$3)</f>
        <v>191.09716175</v>
      </c>
      <c r="F21" s="49">
        <v>23</v>
      </c>
      <c r="G21" s="50">
        <f t="shared" si="2"/>
        <v>1235.0256333333332</v>
      </c>
      <c r="H21" s="53">
        <f>PRODUCT(G21,PARAMETROS!F$5)</f>
        <v>381.62292069999995</v>
      </c>
      <c r="I21" s="53">
        <f>PRODUCT(G21,PARAMETROS!F$3)</f>
        <v>381.62292069999995</v>
      </c>
      <c r="M21" s="41"/>
    </row>
    <row r="22" spans="1:13" ht="13.5">
      <c r="A22" s="49">
        <v>22</v>
      </c>
      <c r="B22" s="50">
        <f t="shared" si="0"/>
        <v>591.5488333333333</v>
      </c>
      <c r="C22" s="51">
        <f t="shared" si="1"/>
        <v>497.8285714285714</v>
      </c>
      <c r="D22" s="52">
        <f>IF(B22&lt;C22,C22*PARAMETROS!F$5,B22*PARAMETROS!F$5)</f>
        <v>182.78858949999997</v>
      </c>
      <c r="E22" s="52">
        <f>IF(B22&lt;C22,C22*PARAMETROS!F$3,B22*PARAMETROS!F$3)</f>
        <v>182.78858949999997</v>
      </c>
      <c r="F22" s="49">
        <v>22</v>
      </c>
      <c r="G22" s="50">
        <f t="shared" si="2"/>
        <v>1181.3288666666667</v>
      </c>
      <c r="H22" s="53">
        <f>PRODUCT(G22,PARAMETROS!F$5)</f>
        <v>365.0306198</v>
      </c>
      <c r="I22" s="53">
        <f>PRODUCT(G22,PARAMETROS!F$3)</f>
        <v>365.0306198</v>
      </c>
      <c r="M22" s="41"/>
    </row>
    <row r="23" spans="1:13" ht="13.5">
      <c r="A23" s="49">
        <v>21</v>
      </c>
      <c r="B23" s="50">
        <f t="shared" si="0"/>
        <v>564.66025</v>
      </c>
      <c r="C23" s="51">
        <f t="shared" si="1"/>
        <v>475.20000000000005</v>
      </c>
      <c r="D23" s="52">
        <f>IF(B23&lt;C23,C23*PARAMETROS!F$5,B23*PARAMETROS!F$5)</f>
        <v>174.48001725</v>
      </c>
      <c r="E23" s="52">
        <f>IF(B23&lt;C23,C23*PARAMETROS!F$3,B23*PARAMETROS!F$3)</f>
        <v>174.48001725</v>
      </c>
      <c r="F23" s="49">
        <v>21</v>
      </c>
      <c r="G23" s="50">
        <f t="shared" si="2"/>
        <v>1127.6321</v>
      </c>
      <c r="H23" s="53">
        <f>PRODUCT(G23,PARAMETROS!F$5)</f>
        <v>348.4383189</v>
      </c>
      <c r="I23" s="53">
        <f>PRODUCT(G23,PARAMETROS!F$3)</f>
        <v>348.4383189</v>
      </c>
      <c r="M23" s="41"/>
    </row>
    <row r="24" spans="1:13" ht="13.5">
      <c r="A24" s="49">
        <v>20</v>
      </c>
      <c r="B24" s="50">
        <f t="shared" si="0"/>
        <v>537.7716666666666</v>
      </c>
      <c r="C24" s="51">
        <f t="shared" si="1"/>
        <v>452.5714285714286</v>
      </c>
      <c r="D24" s="52">
        <f>IF(B24&lt;C24,C24*PARAMETROS!F$5,B24*PARAMETROS!F$5)</f>
        <v>166.171445</v>
      </c>
      <c r="E24" s="52">
        <f>IF(B24&lt;C24,C24*PARAMETROS!F$3,B24*PARAMETROS!F$3)</f>
        <v>166.171445</v>
      </c>
      <c r="F24" s="49">
        <v>20</v>
      </c>
      <c r="G24" s="50">
        <f t="shared" si="2"/>
        <v>1073.9353333333333</v>
      </c>
      <c r="H24" s="53">
        <f>PRODUCT(G24,PARAMETROS!F$5)</f>
        <v>331.846018</v>
      </c>
      <c r="I24" s="53">
        <f>PRODUCT(G24,PARAMETROS!F$3)</f>
        <v>331.846018</v>
      </c>
      <c r="M24" s="41"/>
    </row>
    <row r="25" spans="1:13" ht="13.5">
      <c r="A25" s="49">
        <v>19</v>
      </c>
      <c r="B25" s="50">
        <f t="shared" si="0"/>
        <v>510.88308333333333</v>
      </c>
      <c r="C25" s="51">
        <f t="shared" si="1"/>
        <v>429.9428571428572</v>
      </c>
      <c r="D25" s="52">
        <f>IF(B25&lt;C25,C25*PARAMETROS!F$5,B25*PARAMETROS!F$5)</f>
        <v>157.86287275</v>
      </c>
      <c r="E25" s="52">
        <f>IF(B25&lt;C25,C25*PARAMETROS!F$3,B25*PARAMETROS!F$3)</f>
        <v>157.86287275</v>
      </c>
      <c r="F25" s="49">
        <v>19</v>
      </c>
      <c r="G25" s="50">
        <f t="shared" si="2"/>
        <v>1020.2385666666667</v>
      </c>
      <c r="H25" s="53">
        <f>PRODUCT(G25,PARAMETROS!F$5)</f>
        <v>315.2537171</v>
      </c>
      <c r="I25" s="53">
        <f>PRODUCT(G25,PARAMETROS!F$3)</f>
        <v>315.2537171</v>
      </c>
      <c r="M25" s="41"/>
    </row>
    <row r="26" spans="1:13" ht="13.5">
      <c r="A26" s="49">
        <v>18</v>
      </c>
      <c r="B26" s="50">
        <f t="shared" si="0"/>
        <v>483.99449999999996</v>
      </c>
      <c r="C26" s="51">
        <f t="shared" si="1"/>
        <v>407.3142857142858</v>
      </c>
      <c r="D26" s="52">
        <f>IF(B26&lt;C26,C26*PARAMETROS!F$5,B26*PARAMETROS!F$5)</f>
        <v>149.55430049999998</v>
      </c>
      <c r="E26" s="52">
        <f>IF(B26&lt;C26,C26*PARAMETROS!F$3,B26*PARAMETROS!F$3)</f>
        <v>149.55430049999998</v>
      </c>
      <c r="F26" s="49">
        <v>18</v>
      </c>
      <c r="G26" s="50">
        <f t="shared" si="2"/>
        <v>966.5418</v>
      </c>
      <c r="H26" s="53">
        <f>PRODUCT(G26,PARAMETROS!F$5)</f>
        <v>298.66141619999996</v>
      </c>
      <c r="I26" s="53">
        <f>PRODUCT(G26,PARAMETROS!F$3)</f>
        <v>298.66141619999996</v>
      </c>
      <c r="M26" s="41"/>
    </row>
    <row r="27" spans="1:13" ht="13.5">
      <c r="A27" s="49">
        <v>17</v>
      </c>
      <c r="B27" s="50">
        <f t="shared" si="0"/>
        <v>457.1059166666667</v>
      </c>
      <c r="C27" s="51">
        <f t="shared" si="1"/>
        <v>384.68571428571425</v>
      </c>
      <c r="D27" s="52">
        <f>IF(B27&lt;C27,C27*PARAMETROS!F$5,B27*PARAMETROS!F$5)</f>
        <v>141.24572825</v>
      </c>
      <c r="E27" s="52">
        <f>IF(B27&lt;C27,C27*PARAMETROS!F$3,B27*PARAMETROS!F$3)</f>
        <v>141.24572825</v>
      </c>
      <c r="F27" s="49">
        <v>17</v>
      </c>
      <c r="G27" s="50">
        <f t="shared" si="2"/>
        <v>912.8450333333334</v>
      </c>
      <c r="H27" s="53">
        <f>PRODUCT(G27,PARAMETROS!F$5)</f>
        <v>282.0691153</v>
      </c>
      <c r="I27" s="53">
        <f>PRODUCT(G27,PARAMETROS!F$3)</f>
        <v>282.0691153</v>
      </c>
      <c r="M27" s="41"/>
    </row>
    <row r="28" spans="1:13" ht="13.5">
      <c r="A28" s="49">
        <v>16</v>
      </c>
      <c r="B28" s="50">
        <f t="shared" si="0"/>
        <v>430.21733333333333</v>
      </c>
      <c r="C28" s="51">
        <f t="shared" si="1"/>
        <v>362.0571428571429</v>
      </c>
      <c r="D28" s="52">
        <f>IF(B28&lt;C28,C28*PARAMETROS!F$5,B28*PARAMETROS!F$5)</f>
        <v>132.937156</v>
      </c>
      <c r="E28" s="52">
        <f>IF(B28&lt;C28,C28*PARAMETROS!F$3,B28*PARAMETROS!F$3)</f>
        <v>132.937156</v>
      </c>
      <c r="F28" s="49">
        <v>16</v>
      </c>
      <c r="G28" s="50">
        <f t="shared" si="2"/>
        <v>859.1482666666667</v>
      </c>
      <c r="H28" s="53">
        <f>PRODUCT(G28,PARAMETROS!F$5)</f>
        <v>265.4768144</v>
      </c>
      <c r="I28" s="53">
        <f>PRODUCT(G28,PARAMETROS!F$3)</f>
        <v>265.4768144</v>
      </c>
      <c r="M28" s="41"/>
    </row>
    <row r="29" spans="1:13" ht="13.5">
      <c r="A29" s="49">
        <v>15</v>
      </c>
      <c r="B29" s="50">
        <f t="shared" si="0"/>
        <v>403.32875</v>
      </c>
      <c r="C29" s="51">
        <f t="shared" si="1"/>
        <v>339.4285714285714</v>
      </c>
      <c r="D29" s="52">
        <f>IF(B29&lt;C29,C29*PARAMETROS!F$5,B29*PARAMETROS!F$5)</f>
        <v>124.62858375</v>
      </c>
      <c r="E29" s="52">
        <f>IF(B29&lt;C29,C29*PARAMETROS!F$3,B29*PARAMETROS!F$3)</f>
        <v>124.62858375</v>
      </c>
      <c r="F29" s="49">
        <v>15</v>
      </c>
      <c r="G29" s="50">
        <f t="shared" si="2"/>
        <v>805.4515</v>
      </c>
      <c r="H29" s="53">
        <f>PRODUCT(G29,PARAMETROS!F$5)</f>
        <v>248.8845135</v>
      </c>
      <c r="I29" s="53">
        <f>PRODUCT(G29,PARAMETROS!F$3)</f>
        <v>248.8845135</v>
      </c>
      <c r="M29" s="41"/>
    </row>
    <row r="30" spans="1:13" ht="13.5">
      <c r="A30" s="49">
        <v>14</v>
      </c>
      <c r="B30" s="50">
        <f t="shared" si="0"/>
        <v>376.44016666666664</v>
      </c>
      <c r="C30" s="51">
        <f t="shared" si="1"/>
        <v>316.8</v>
      </c>
      <c r="D30" s="52">
        <f>IF(B30&lt;C30,C30*PARAMETROS!F$5,B30*PARAMETROS!F$5)</f>
        <v>116.32001149999999</v>
      </c>
      <c r="E30" s="52">
        <f>IF(B30&lt;C30,C30*PARAMETROS!F$3,B30*PARAMETROS!F$3)</f>
        <v>116.32001149999999</v>
      </c>
      <c r="F30" s="49">
        <v>14</v>
      </c>
      <c r="G30" s="50">
        <f t="shared" si="2"/>
        <v>751.7547333333334</v>
      </c>
      <c r="H30" s="53">
        <f>PRODUCT(G30,PARAMETROS!F$5)</f>
        <v>232.29221260000003</v>
      </c>
      <c r="I30" s="53">
        <f>PRODUCT(G30,PARAMETROS!F$3)</f>
        <v>232.29221260000003</v>
      </c>
      <c r="M30" s="41"/>
    </row>
    <row r="31" spans="1:13" ht="13.5">
      <c r="A31" s="49">
        <v>13</v>
      </c>
      <c r="B31" s="50">
        <f t="shared" si="0"/>
        <v>349.5515833333333</v>
      </c>
      <c r="C31" s="51">
        <f t="shared" si="1"/>
        <v>294.1714285714286</v>
      </c>
      <c r="D31" s="52">
        <f>IF(B31&lt;C31,C31*PARAMETROS!F$5,B31*PARAMETROS!F$5)</f>
        <v>108.01143925</v>
      </c>
      <c r="E31" s="52">
        <f>IF(B31&lt;C31,C31*PARAMETROS!F$3,B31*PARAMETROS!F$3)</f>
        <v>108.01143925</v>
      </c>
      <c r="F31" s="49">
        <v>13</v>
      </c>
      <c r="G31" s="50">
        <f t="shared" si="2"/>
        <v>698.0579666666666</v>
      </c>
      <c r="H31" s="53">
        <f>PRODUCT(G31,PARAMETROS!F$5)</f>
        <v>215.69991169999997</v>
      </c>
      <c r="I31" s="53">
        <f>PRODUCT(G31,PARAMETROS!F$3)</f>
        <v>215.69991169999997</v>
      </c>
      <c r="M31" s="41"/>
    </row>
    <row r="32" spans="1:13" ht="13.5">
      <c r="A32" s="49">
        <v>12</v>
      </c>
      <c r="B32" s="50">
        <f t="shared" si="0"/>
        <v>322.663</v>
      </c>
      <c r="C32" s="51">
        <f t="shared" si="1"/>
        <v>271.54285714285714</v>
      </c>
      <c r="D32" s="52">
        <f>IF(B32&lt;C32,C32*PARAMETROS!F$5,B32*PARAMETROS!F$5)</f>
        <v>99.702867</v>
      </c>
      <c r="E32" s="52">
        <f>IF(B32&lt;C32,C32*PARAMETROS!F$3,B32*PARAMETROS!F$3)</f>
        <v>99.702867</v>
      </c>
      <c r="F32" s="49">
        <v>12</v>
      </c>
      <c r="G32" s="50">
        <f t="shared" si="2"/>
        <v>644.3612</v>
      </c>
      <c r="H32" s="53">
        <f>PRODUCT(G32,PARAMETROS!F$5)</f>
        <v>199.1076108</v>
      </c>
      <c r="I32" s="53">
        <f>PRODUCT(G32,PARAMETROS!F$3)</f>
        <v>199.1076108</v>
      </c>
      <c r="M32" s="41"/>
    </row>
    <row r="33" spans="1:13" ht="13.5">
      <c r="A33" s="49">
        <v>11</v>
      </c>
      <c r="B33" s="50">
        <f t="shared" si="0"/>
        <v>295.77441666666664</v>
      </c>
      <c r="C33" s="51">
        <f t="shared" si="1"/>
        <v>248.9142857142857</v>
      </c>
      <c r="D33" s="52">
        <f>IF(B33&lt;C33,C33*PARAMETROS!F$5,B33*PARAMETROS!F$5)</f>
        <v>91.39429474999999</v>
      </c>
      <c r="E33" s="52">
        <f>IF(B33&lt;C33,C33*PARAMETROS!F$3,B33*PARAMETROS!F$3)</f>
        <v>91.39429474999999</v>
      </c>
      <c r="F33" s="49">
        <v>11</v>
      </c>
      <c r="G33" s="50">
        <f t="shared" si="2"/>
        <v>590.6644333333334</v>
      </c>
      <c r="H33" s="53">
        <f>PRODUCT(G33,PARAMETROS!F$5)</f>
        <v>182.5153099</v>
      </c>
      <c r="I33" s="53">
        <f>PRODUCT(G33,PARAMETROS!F$3)</f>
        <v>182.5153099</v>
      </c>
      <c r="M33" s="41"/>
    </row>
    <row r="34" spans="1:13" ht="13.5">
      <c r="A34" s="49">
        <v>10</v>
      </c>
      <c r="B34" s="50">
        <f t="shared" si="0"/>
        <v>268.8858333333333</v>
      </c>
      <c r="C34" s="51">
        <f t="shared" si="1"/>
        <v>226.2857142857143</v>
      </c>
      <c r="D34" s="52">
        <f>IF(B34&lt;C34,C34*PARAMETROS!F$5,B34*PARAMETROS!F$5)</f>
        <v>83.0857225</v>
      </c>
      <c r="E34" s="52">
        <f>IF(B34&lt;C34,C34*PARAMETROS!F$3,B34*PARAMETROS!F$3)</f>
        <v>83.0857225</v>
      </c>
      <c r="F34" s="49">
        <v>10</v>
      </c>
      <c r="G34" s="50">
        <f t="shared" si="2"/>
        <v>536.9676666666667</v>
      </c>
      <c r="H34" s="53">
        <f>PRODUCT(G34,PARAMETROS!F$5)</f>
        <v>165.923009</v>
      </c>
      <c r="I34" s="53">
        <f>PRODUCT(G34,PARAMETROS!F$3)</f>
        <v>165.923009</v>
      </c>
      <c r="M34" s="41"/>
    </row>
    <row r="35" spans="1:13" ht="13.5">
      <c r="A35" s="49">
        <v>9</v>
      </c>
      <c r="B35" s="50">
        <f t="shared" si="0"/>
        <v>241.99724999999998</v>
      </c>
      <c r="C35" s="51">
        <f t="shared" si="1"/>
        <v>203.6571428571429</v>
      </c>
      <c r="D35" s="52">
        <f>IF(B35&lt;C35,C35*PARAMETROS!F$5,B35*PARAMETROS!F$5)</f>
        <v>74.77715024999999</v>
      </c>
      <c r="E35" s="52">
        <f>IF(B35&lt;C35,C35*PARAMETROS!F$3,B35*PARAMETROS!F$3)</f>
        <v>74.77715024999999</v>
      </c>
      <c r="F35" s="49">
        <v>9</v>
      </c>
      <c r="G35" s="50">
        <f t="shared" si="2"/>
        <v>483.2709</v>
      </c>
      <c r="H35" s="53">
        <f>PRODUCT(G35,PARAMETROS!F$5)</f>
        <v>149.33070809999998</v>
      </c>
      <c r="I35" s="53">
        <f>PRODUCT(G35,PARAMETROS!F$3)</f>
        <v>149.33070809999998</v>
      </c>
      <c r="M35" s="41"/>
    </row>
    <row r="36" spans="1:13" ht="13.5">
      <c r="A36" s="49">
        <v>8</v>
      </c>
      <c r="B36" s="50">
        <f t="shared" si="0"/>
        <v>215.10866666666666</v>
      </c>
      <c r="C36" s="51">
        <f t="shared" si="1"/>
        <v>181.02857142857144</v>
      </c>
      <c r="D36" s="52">
        <f>IF(B36&lt;C36,C36*PARAMETROS!F$5,B36*PARAMETROS!F$5)</f>
        <v>66.468578</v>
      </c>
      <c r="E36" s="52">
        <f>IF(B36&lt;C36,C36*PARAMETROS!F$3,B36*PARAMETROS!F$3)</f>
        <v>66.468578</v>
      </c>
      <c r="F36" s="49">
        <v>8</v>
      </c>
      <c r="G36" s="50">
        <f t="shared" si="2"/>
        <v>429.57413333333335</v>
      </c>
      <c r="H36" s="53">
        <f>PRODUCT(G36,PARAMETROS!F$5)</f>
        <v>132.7384072</v>
      </c>
      <c r="I36" s="53">
        <f>PRODUCT(G36,PARAMETROS!F$3)</f>
        <v>132.7384072</v>
      </c>
      <c r="M36" s="41"/>
    </row>
    <row r="37" spans="1:13" ht="13.5">
      <c r="A37" s="49">
        <v>7</v>
      </c>
      <c r="B37" s="50">
        <f t="shared" si="0"/>
        <v>188.22008333333332</v>
      </c>
      <c r="C37" s="51">
        <f t="shared" si="1"/>
        <v>158.4</v>
      </c>
      <c r="D37" s="52">
        <f>IF(B37&lt;C37,C37*PARAMETROS!F$5,B37*PARAMETROS!F$5)</f>
        <v>58.160005749999996</v>
      </c>
      <c r="E37" s="52">
        <f>IF(B37&lt;C37,C37*PARAMETROS!F$3,B37*PARAMETROS!F$3)</f>
        <v>58.160005749999996</v>
      </c>
      <c r="F37" s="49">
        <v>7</v>
      </c>
      <c r="G37" s="50">
        <f t="shared" si="2"/>
        <v>375.8773666666667</v>
      </c>
      <c r="H37" s="53">
        <f>PRODUCT(G37,PARAMETROS!F$5)</f>
        <v>116.14610630000001</v>
      </c>
      <c r="I37" s="53">
        <f>PRODUCT(G37,PARAMETROS!F$3)</f>
        <v>116.14610630000001</v>
      </c>
      <c r="M37" s="41"/>
    </row>
    <row r="38" spans="1:13" ht="13.5">
      <c r="A38" s="49">
        <v>6</v>
      </c>
      <c r="B38" s="50">
        <f t="shared" si="0"/>
        <v>161.3315</v>
      </c>
      <c r="C38" s="51">
        <f t="shared" si="1"/>
        <v>135.77142857142857</v>
      </c>
      <c r="D38" s="52">
        <f>IF(B38&lt;C38,C38*PARAMETROS!F$5,B38*PARAMETROS!F$5)</f>
        <v>49.8514335</v>
      </c>
      <c r="E38" s="52">
        <f>IF(B38&lt;C38,C38*PARAMETROS!F$3,B38*PARAMETROS!F$3)</f>
        <v>49.8514335</v>
      </c>
      <c r="F38" s="49">
        <v>6</v>
      </c>
      <c r="G38" s="50">
        <f t="shared" si="2"/>
        <v>322.1806</v>
      </c>
      <c r="H38" s="53">
        <f>PRODUCT(G38,PARAMETROS!F$5)</f>
        <v>99.5538054</v>
      </c>
      <c r="I38" s="53">
        <f>PRODUCT(G38,PARAMETROS!F$3)</f>
        <v>99.5538054</v>
      </c>
      <c r="M38" s="41"/>
    </row>
    <row r="39" spans="1:13" ht="13.5">
      <c r="A39" s="49">
        <v>5</v>
      </c>
      <c r="B39" s="50">
        <f t="shared" si="0"/>
        <v>134.44291666666666</v>
      </c>
      <c r="C39" s="51">
        <f t="shared" si="1"/>
        <v>113.14285714285715</v>
      </c>
      <c r="D39" s="52">
        <f>IF(B39&lt;C39,C39*PARAMETROS!F$5,B39*PARAMETROS!F$5)</f>
        <v>41.54286125</v>
      </c>
      <c r="E39" s="52">
        <f>IF(B39&lt;C39,C39*PARAMETROS!F$3,B39*PARAMETROS!F$3)</f>
        <v>41.54286125</v>
      </c>
      <c r="F39" s="49">
        <v>5</v>
      </c>
      <c r="G39" s="50">
        <f t="shared" si="2"/>
        <v>268.48383333333334</v>
      </c>
      <c r="H39" s="53">
        <f>PRODUCT(G39,PARAMETROS!F$5)</f>
        <v>82.9615045</v>
      </c>
      <c r="I39" s="53">
        <f>PRODUCT(G39,PARAMETROS!F$3)</f>
        <v>82.9615045</v>
      </c>
      <c r="M39" s="41"/>
    </row>
    <row r="40" spans="1:13" ht="13.5">
      <c r="A40" s="49">
        <v>4</v>
      </c>
      <c r="B40" s="50">
        <f t="shared" si="0"/>
        <v>107.55433333333333</v>
      </c>
      <c r="C40" s="51">
        <f t="shared" si="1"/>
        <v>90.51428571428572</v>
      </c>
      <c r="D40" s="52">
        <f>IF(B40&lt;C40,C40*PARAMETROS!F$5,B40*PARAMETROS!F$5)</f>
        <v>33.234289</v>
      </c>
      <c r="E40" s="52">
        <f>IF(B40&lt;C40,C40*PARAMETROS!F$3,B40*PARAMETROS!F$3)</f>
        <v>33.234289</v>
      </c>
      <c r="F40" s="49">
        <v>4</v>
      </c>
      <c r="G40" s="50">
        <f t="shared" si="2"/>
        <v>214.78706666666668</v>
      </c>
      <c r="H40" s="53">
        <f>PRODUCT(G40,PARAMETROS!F$5)</f>
        <v>66.3692036</v>
      </c>
      <c r="I40" s="53">
        <f>PRODUCT(G40,PARAMETROS!F$3)</f>
        <v>66.3692036</v>
      </c>
      <c r="M40" s="41"/>
    </row>
    <row r="41" spans="1:13" ht="13.5">
      <c r="A41" s="49">
        <v>3</v>
      </c>
      <c r="B41" s="50">
        <f t="shared" si="0"/>
        <v>80.66575</v>
      </c>
      <c r="C41" s="51">
        <f t="shared" si="1"/>
        <v>67.88571428571429</v>
      </c>
      <c r="D41" s="52">
        <f>IF(B41&lt;C41,C41*PARAMETROS!F$5,B41*PARAMETROS!F$5)</f>
        <v>24.92571675</v>
      </c>
      <c r="E41" s="52">
        <f>IF(B41&lt;C41,C41*PARAMETROS!F$3,B41*PARAMETROS!F$3)</f>
        <v>24.92571675</v>
      </c>
      <c r="F41" s="49">
        <v>3</v>
      </c>
      <c r="G41" s="50">
        <f t="shared" si="2"/>
        <v>161.0903</v>
      </c>
      <c r="H41" s="53">
        <f>PRODUCT(G41,PARAMETROS!F$5)</f>
        <v>49.7769027</v>
      </c>
      <c r="I41" s="53">
        <f>PRODUCT(G41,PARAMETROS!F$3)</f>
        <v>49.7769027</v>
      </c>
      <c r="M41" s="41"/>
    </row>
    <row r="42" spans="1:13" ht="13.5">
      <c r="A42" s="49">
        <v>2</v>
      </c>
      <c r="B42" s="50">
        <f t="shared" si="0"/>
        <v>53.777166666666666</v>
      </c>
      <c r="C42" s="51">
        <f t="shared" si="1"/>
        <v>45.25714285714286</v>
      </c>
      <c r="D42" s="52">
        <f>IF(B42&lt;C42,C42*PARAMETROS!F$5,B42*PARAMETROS!F$5)</f>
        <v>16.6171445</v>
      </c>
      <c r="E42" s="52">
        <f>IF(B42&lt;C42,C42*PARAMETROS!F$3,B42*PARAMETROS!F$3)</f>
        <v>16.6171445</v>
      </c>
      <c r="F42" s="49">
        <v>2</v>
      </c>
      <c r="G42" s="50">
        <f t="shared" si="2"/>
        <v>107.39353333333334</v>
      </c>
      <c r="H42" s="53">
        <f>PRODUCT(G42,PARAMETROS!F$5)</f>
        <v>33.1846018</v>
      </c>
      <c r="I42" s="53">
        <f>PRODUCT(G42,PARAMETROS!F$3)</f>
        <v>33.1846018</v>
      </c>
      <c r="M42" s="41"/>
    </row>
    <row r="43" spans="1:13" ht="14.25" thickBot="1">
      <c r="A43" s="56">
        <v>1</v>
      </c>
      <c r="B43" s="57">
        <f t="shared" si="0"/>
        <v>26.888583333333333</v>
      </c>
      <c r="C43" s="51">
        <f t="shared" si="1"/>
        <v>22.62857142857143</v>
      </c>
      <c r="D43" s="58">
        <f>IF(B43&lt;C43,C43*PARAMETROS!F$5,B43*PARAMETROS!F$5)</f>
        <v>8.30857225</v>
      </c>
      <c r="E43" s="59">
        <f>IF(B43&lt;C43,C43*PARAMETROS!F$3,B43*PARAMETROS!F$3)</f>
        <v>8.30857225</v>
      </c>
      <c r="F43" s="49">
        <v>1</v>
      </c>
      <c r="G43" s="60">
        <f t="shared" si="2"/>
        <v>53.69676666666667</v>
      </c>
      <c r="H43" s="59">
        <f>PRODUCT(G43,PARAMETROS!F$5)</f>
        <v>16.5923009</v>
      </c>
      <c r="I43" s="59">
        <f>PRODUCT(G43,PARAMETROS!F$3)</f>
        <v>16.5923009</v>
      </c>
      <c r="M43" s="41"/>
    </row>
    <row r="45" ht="14.25" thickBot="1"/>
    <row r="46" spans="2:6" ht="55.5" thickBot="1">
      <c r="B46" s="63" t="s">
        <v>55</v>
      </c>
      <c r="C46" s="64">
        <v>5.28</v>
      </c>
      <c r="F46" s="65"/>
    </row>
  </sheetData>
  <sheetProtection/>
  <mergeCells count="4">
    <mergeCell ref="D2:E2"/>
    <mergeCell ref="H2:I2"/>
    <mergeCell ref="G1:I1"/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C1" sqref="C1:C16384"/>
    </sheetView>
  </sheetViews>
  <sheetFormatPr defaultColWidth="11.421875" defaultRowHeight="12.75"/>
  <cols>
    <col min="1" max="1" width="25.140625" style="1" bestFit="1" customWidth="1"/>
    <col min="2" max="2" width="21.28125" style="1" customWidth="1"/>
    <col min="3" max="3" width="16.7109375" style="37" hidden="1" customWidth="1"/>
    <col min="4" max="4" width="15.57421875" style="0" bestFit="1" customWidth="1"/>
    <col min="5" max="5" width="17.7109375" style="0" bestFit="1" customWidth="1"/>
    <col min="6" max="6" width="6.8515625" style="0" customWidth="1"/>
    <col min="7" max="7" width="6.8515625" style="0" bestFit="1" customWidth="1"/>
    <col min="8" max="8" width="28.7109375" style="0" bestFit="1" customWidth="1"/>
    <col min="9" max="9" width="12.421875" style="0" bestFit="1" customWidth="1"/>
    <col min="10" max="10" width="37.28125" style="0" bestFit="1" customWidth="1"/>
  </cols>
  <sheetData>
    <row r="1" spans="2:5" ht="42.75" customHeight="1" thickBot="1">
      <c r="B1" s="66" t="s">
        <v>4</v>
      </c>
      <c r="C1" s="66"/>
      <c r="D1" s="79" t="s">
        <v>47</v>
      </c>
      <c r="E1" s="80"/>
    </row>
    <row r="2" spans="1:9" ht="27">
      <c r="A2" s="67" t="s">
        <v>0</v>
      </c>
      <c r="B2" s="68" t="s">
        <v>5</v>
      </c>
      <c r="C2" s="69" t="s">
        <v>58</v>
      </c>
      <c r="D2" s="68" t="s">
        <v>45</v>
      </c>
      <c r="E2" s="68" t="s">
        <v>46</v>
      </c>
      <c r="H2" s="72" t="s">
        <v>65</v>
      </c>
      <c r="I2" s="48"/>
    </row>
    <row r="3" spans="1:9" ht="13.5">
      <c r="A3" s="70">
        <v>40</v>
      </c>
      <c r="B3" s="50">
        <f>PARAMETROS!B5</f>
        <v>2002.2383333333335</v>
      </c>
      <c r="C3" s="51"/>
      <c r="D3" s="71">
        <f>PRODUCT(B3,PARAMETROS!F$4)</f>
        <v>618.691645</v>
      </c>
      <c r="E3" s="71">
        <f>PRODUCT(B3,PARAMETROS!F$2)</f>
        <v>618.691645</v>
      </c>
      <c r="H3" s="54" t="s">
        <v>61</v>
      </c>
      <c r="I3" s="55">
        <v>0.309</v>
      </c>
    </row>
    <row r="4" spans="1:9" ht="13.5">
      <c r="A4" s="70">
        <v>39</v>
      </c>
      <c r="B4" s="50">
        <f>PRODUCT(PARAMETROS!B$5,A4)/A$3</f>
        <v>1952.1823749999999</v>
      </c>
      <c r="C4" s="51">
        <f>(A4/7*30)*$C$46</f>
        <v>767.1857142857142</v>
      </c>
      <c r="D4" s="71">
        <f>IF(B4&lt;C4,C4*PARAMETROS!F$5,B4*PARAMETROS!F$5)</f>
        <v>603.2243538749999</v>
      </c>
      <c r="E4" s="71">
        <f>IF(B4&lt;C4,C4*PARAMETROS!F$3,B4*PARAMETROS!F$3)</f>
        <v>603.2243538749999</v>
      </c>
      <c r="H4" s="54" t="s">
        <v>62</v>
      </c>
      <c r="I4" s="55">
        <v>0.309</v>
      </c>
    </row>
    <row r="5" spans="1:9" ht="13.5">
      <c r="A5" s="70">
        <v>38</v>
      </c>
      <c r="B5" s="50">
        <f>PRODUCT(PARAMETROS!B$5,A5)/A$3</f>
        <v>1902.1264166666667</v>
      </c>
      <c r="C5" s="51">
        <f aca="true" t="shared" si="0" ref="C5:C42">(A5/7*30)*$C$46</f>
        <v>747.5142857142857</v>
      </c>
      <c r="D5" s="71">
        <f>IF(B5&lt;C5,C5*PARAMETROS!F$5,B5*PARAMETROS!F$5)</f>
        <v>587.75706275</v>
      </c>
      <c r="E5" s="71">
        <f>IF(B5&lt;C5,C5*PARAMETROS!F$3,B5*PARAMETROS!F$3)</f>
        <v>587.75706275</v>
      </c>
      <c r="H5" s="54" t="s">
        <v>63</v>
      </c>
      <c r="I5" s="55">
        <v>0.309</v>
      </c>
    </row>
    <row r="6" spans="1:9" ht="13.5">
      <c r="A6" s="70">
        <v>37</v>
      </c>
      <c r="B6" s="50">
        <f>PRODUCT(PARAMETROS!B$5,A6)/A$3</f>
        <v>1852.0704583333336</v>
      </c>
      <c r="C6" s="51">
        <f t="shared" si="0"/>
        <v>727.842857142857</v>
      </c>
      <c r="D6" s="71">
        <f>IF(B6&lt;C6,C6*PARAMETROS!F$5,B6*PARAMETROS!F$5)</f>
        <v>572.2897716250001</v>
      </c>
      <c r="E6" s="71">
        <f>IF(B6&lt;C6,C6*PARAMETROS!F$3,B6*PARAMETROS!F$3)</f>
        <v>572.2897716250001</v>
      </c>
      <c r="H6" s="54" t="s">
        <v>64</v>
      </c>
      <c r="I6" s="55">
        <v>0.309</v>
      </c>
    </row>
    <row r="7" spans="1:5" ht="13.5">
      <c r="A7" s="70">
        <v>36</v>
      </c>
      <c r="B7" s="50">
        <f>PRODUCT(PARAMETROS!B$5,A7)/A$3</f>
        <v>1802.0145</v>
      </c>
      <c r="C7" s="51">
        <f t="shared" si="0"/>
        <v>708.1714285714287</v>
      </c>
      <c r="D7" s="71">
        <f>IF(B7&lt;C7,C7*PARAMETROS!F$5,B7*PARAMETROS!F$5)</f>
        <v>556.8224805</v>
      </c>
      <c r="E7" s="71">
        <f>IF(B7&lt;C7,C7*PARAMETROS!F$3,B7*PARAMETROS!F$3)</f>
        <v>556.8224805</v>
      </c>
    </row>
    <row r="8" spans="1:5" ht="13.5">
      <c r="A8" s="70">
        <v>35</v>
      </c>
      <c r="B8" s="50">
        <f>PRODUCT(PARAMETROS!B$5,A8)/A$3</f>
        <v>1751.9585416666669</v>
      </c>
      <c r="C8" s="51">
        <f t="shared" si="0"/>
        <v>688.5</v>
      </c>
      <c r="D8" s="71">
        <f>IF(B8&lt;C8,C8*PARAMETROS!F$5,B8*PARAMETROS!F$5)</f>
        <v>541.355189375</v>
      </c>
      <c r="E8" s="71">
        <f>IF(B8&lt;C8,C8*PARAMETROS!F$3,B8*PARAMETROS!F$3)</f>
        <v>541.355189375</v>
      </c>
    </row>
    <row r="9" spans="1:5" ht="13.5">
      <c r="A9" s="70">
        <v>34</v>
      </c>
      <c r="B9" s="50">
        <f>PRODUCT(PARAMETROS!B$5,A9)/A$3</f>
        <v>1701.9025833333333</v>
      </c>
      <c r="C9" s="51">
        <f t="shared" si="0"/>
        <v>668.8285714285713</v>
      </c>
      <c r="D9" s="71">
        <f>IF(B9&lt;C9,C9*PARAMETROS!F$5,B9*PARAMETROS!F$5)</f>
        <v>525.8878982499999</v>
      </c>
      <c r="E9" s="71">
        <f>IF(B9&lt;C9,C9*PARAMETROS!F$3,B9*PARAMETROS!F$3)</f>
        <v>525.8878982499999</v>
      </c>
    </row>
    <row r="10" spans="1:5" ht="13.5">
      <c r="A10" s="70">
        <v>33</v>
      </c>
      <c r="B10" s="50">
        <f>PRODUCT(PARAMETROS!B$5,A10)/A$3</f>
        <v>1651.8466250000001</v>
      </c>
      <c r="C10" s="51">
        <f t="shared" si="0"/>
        <v>649.157142857143</v>
      </c>
      <c r="D10" s="71">
        <f>IF(B10&lt;C10,C10*PARAMETROS!F$5,B10*PARAMETROS!F$5)</f>
        <v>510.42060712500006</v>
      </c>
      <c r="E10" s="71">
        <f>IF(B10&lt;C10,C10*PARAMETROS!F$3,B10*PARAMETROS!F$3)</f>
        <v>510.42060712500006</v>
      </c>
    </row>
    <row r="11" spans="1:5" ht="13.5">
      <c r="A11" s="70">
        <v>32</v>
      </c>
      <c r="B11" s="50">
        <f>PRODUCT(PARAMETROS!B$5,A11)/A$3</f>
        <v>1601.7906666666668</v>
      </c>
      <c r="C11" s="51">
        <f t="shared" si="0"/>
        <v>629.4857142857143</v>
      </c>
      <c r="D11" s="71">
        <f>IF(B11&lt;C11,C11*PARAMETROS!F$5,B11*PARAMETROS!F$5)</f>
        <v>494.95331600000003</v>
      </c>
      <c r="E11" s="71">
        <f>IF(B11&lt;C11,C11*PARAMETROS!F$3,B11*PARAMETROS!F$3)</f>
        <v>494.95331600000003</v>
      </c>
    </row>
    <row r="12" spans="1:5" ht="13.5">
      <c r="A12" s="70">
        <v>31</v>
      </c>
      <c r="B12" s="50">
        <f>PRODUCT(PARAMETROS!B$5,A12)/A$3</f>
        <v>1551.7347083333334</v>
      </c>
      <c r="C12" s="51">
        <f t="shared" si="0"/>
        <v>609.8142857142857</v>
      </c>
      <c r="D12" s="71">
        <f>IF(B12&lt;C12,C12*PARAMETROS!F$5,B12*PARAMETROS!F$5)</f>
        <v>479.486024875</v>
      </c>
      <c r="E12" s="71">
        <f>IF(B12&lt;C12,C12*PARAMETROS!F$3,B12*PARAMETROS!F$3)</f>
        <v>479.486024875</v>
      </c>
    </row>
    <row r="13" spans="1:5" ht="13.5">
      <c r="A13" s="70">
        <v>30</v>
      </c>
      <c r="B13" s="50">
        <f>PRODUCT(PARAMETROS!B$5,A13)/A$3</f>
        <v>1501.67875</v>
      </c>
      <c r="C13" s="51">
        <f t="shared" si="0"/>
        <v>590.142857142857</v>
      </c>
      <c r="D13" s="71">
        <f>IF(B13&lt;C13,C13*PARAMETROS!F$5,B13*PARAMETROS!F$5)</f>
        <v>464.01873375</v>
      </c>
      <c r="E13" s="71">
        <f>IF(B13&lt;C13,C13*PARAMETROS!F$3,B13*PARAMETROS!F$3)</f>
        <v>464.01873375</v>
      </c>
    </row>
    <row r="14" spans="1:5" ht="13.5">
      <c r="A14" s="70">
        <v>29</v>
      </c>
      <c r="B14" s="50">
        <f>PRODUCT(PARAMETROS!B$5,A14)/A$3</f>
        <v>1451.6227916666667</v>
      </c>
      <c r="C14" s="51">
        <f t="shared" si="0"/>
        <v>570.4714285714285</v>
      </c>
      <c r="D14" s="71">
        <f>IF(B14&lt;C14,C14*PARAMETROS!F$5,B14*PARAMETROS!F$5)</f>
        <v>448.551442625</v>
      </c>
      <c r="E14" s="71">
        <f>IF(B14&lt;C14,C14*PARAMETROS!F$3,B14*PARAMETROS!F$3)</f>
        <v>448.551442625</v>
      </c>
    </row>
    <row r="15" spans="1:5" ht="13.5">
      <c r="A15" s="70">
        <v>28</v>
      </c>
      <c r="B15" s="50">
        <f>PRODUCT(PARAMETROS!B$5,A15)/A$3</f>
        <v>1401.5668333333335</v>
      </c>
      <c r="C15" s="51">
        <f t="shared" si="0"/>
        <v>550.8</v>
      </c>
      <c r="D15" s="71">
        <f>IF(B15&lt;C15,C15*PARAMETROS!F$5,B15*PARAMETROS!F$5)</f>
        <v>433.0841515000001</v>
      </c>
      <c r="E15" s="71">
        <f>IF(B15&lt;C15,C15*PARAMETROS!F$3,B15*PARAMETROS!F$3)</f>
        <v>433.0841515000001</v>
      </c>
    </row>
    <row r="16" spans="1:5" ht="13.5">
      <c r="A16" s="70">
        <v>27</v>
      </c>
      <c r="B16" s="50">
        <f>PRODUCT(PARAMETROS!B$5,A16)/A$3</f>
        <v>1351.5108750000002</v>
      </c>
      <c r="C16" s="51">
        <f t="shared" si="0"/>
        <v>531.1285714285715</v>
      </c>
      <c r="D16" s="71">
        <f>IF(B16&lt;C16,C16*PARAMETROS!F$5,B16*PARAMETROS!F$5)</f>
        <v>417.61686037500004</v>
      </c>
      <c r="E16" s="71">
        <f>IF(B16&lt;C16,C16*PARAMETROS!F$3,B16*PARAMETROS!F$3)</f>
        <v>417.61686037500004</v>
      </c>
    </row>
    <row r="17" spans="1:5" ht="13.5">
      <c r="A17" s="70">
        <v>26</v>
      </c>
      <c r="B17" s="50">
        <f>PRODUCT(PARAMETROS!B$5,A17)/A$3</f>
        <v>1301.4549166666668</v>
      </c>
      <c r="C17" s="51">
        <f t="shared" si="0"/>
        <v>511.45714285714286</v>
      </c>
      <c r="D17" s="71">
        <f>IF(B17&lt;C17,C17*PARAMETROS!F$5,B17*PARAMETROS!F$5)</f>
        <v>402.14956925</v>
      </c>
      <c r="E17" s="71">
        <f>IF(B17&lt;C17,C17*PARAMETROS!F$3,B17*PARAMETROS!F$3)</f>
        <v>402.14956925</v>
      </c>
    </row>
    <row r="18" spans="1:5" ht="13.5">
      <c r="A18" s="70">
        <v>25</v>
      </c>
      <c r="B18" s="50">
        <f>PRODUCT(PARAMETROS!B$5,A18)/A$3</f>
        <v>1251.3989583333334</v>
      </c>
      <c r="C18" s="51">
        <f t="shared" si="0"/>
        <v>491.78571428571433</v>
      </c>
      <c r="D18" s="71">
        <f>IF(B18&lt;C18,C18*PARAMETROS!F$5,B18*PARAMETROS!F$5)</f>
        <v>386.68227812500004</v>
      </c>
      <c r="E18" s="71">
        <f>IF(B18&lt;C18,C18*PARAMETROS!F$3,B18*PARAMETROS!F$3)</f>
        <v>386.68227812500004</v>
      </c>
    </row>
    <row r="19" spans="1:5" ht="13.5">
      <c r="A19" s="70">
        <v>24</v>
      </c>
      <c r="B19" s="50">
        <f>PRODUCT(PARAMETROS!B$5,A19)/A$3</f>
        <v>1201.343</v>
      </c>
      <c r="C19" s="51">
        <f t="shared" si="0"/>
        <v>472.11428571428564</v>
      </c>
      <c r="D19" s="71">
        <f>IF(B19&lt;C19,C19*PARAMETROS!F$5,B19*PARAMETROS!F$5)</f>
        <v>371.214987</v>
      </c>
      <c r="E19" s="71">
        <f>IF(B19&lt;C19,C19*PARAMETROS!F$3,B19*PARAMETROS!F$3)</f>
        <v>371.214987</v>
      </c>
    </row>
    <row r="20" spans="1:5" ht="13.5">
      <c r="A20" s="70">
        <v>23</v>
      </c>
      <c r="B20" s="50">
        <f>PRODUCT(PARAMETROS!B$5,A20)/A$3</f>
        <v>1151.2870416666667</v>
      </c>
      <c r="C20" s="51">
        <f t="shared" si="0"/>
        <v>452.4428571428571</v>
      </c>
      <c r="D20" s="71">
        <f>IF(B20&lt;C20,C20*PARAMETROS!F$5,B20*PARAMETROS!F$5)</f>
        <v>355.74769587500003</v>
      </c>
      <c r="E20" s="71">
        <f>IF(B20&lt;C20,C20*PARAMETROS!F$3,B20*PARAMETROS!F$3)</f>
        <v>355.74769587500003</v>
      </c>
    </row>
    <row r="21" spans="1:5" ht="13.5">
      <c r="A21" s="70">
        <v>22</v>
      </c>
      <c r="B21" s="50">
        <f>PRODUCT(PARAMETROS!B$5,A21)/A$3</f>
        <v>1101.2310833333336</v>
      </c>
      <c r="C21" s="51">
        <f t="shared" si="0"/>
        <v>432.77142857142854</v>
      </c>
      <c r="D21" s="71">
        <f>IF(B21&lt;C21,C21*PARAMETROS!F$5,B21*PARAMETROS!F$5)</f>
        <v>340.28040475000006</v>
      </c>
      <c r="E21" s="71">
        <f>IF(B21&lt;C21,C21*PARAMETROS!F$3,B21*PARAMETROS!F$3)</f>
        <v>340.28040475000006</v>
      </c>
    </row>
    <row r="22" spans="1:5" ht="13.5">
      <c r="A22" s="70">
        <v>21</v>
      </c>
      <c r="B22" s="50">
        <f>PRODUCT(PARAMETROS!B$5,A22)/A$3</f>
        <v>1051.1751250000002</v>
      </c>
      <c r="C22" s="51">
        <f t="shared" si="0"/>
        <v>413.09999999999997</v>
      </c>
      <c r="D22" s="71">
        <f>IF(B22&lt;C22,C22*PARAMETROS!F$5,B22*PARAMETROS!F$5)</f>
        <v>324.8131136250001</v>
      </c>
      <c r="E22" s="71">
        <f>IF(B22&lt;C22,C22*PARAMETROS!F$3,B22*PARAMETROS!F$3)</f>
        <v>324.8131136250001</v>
      </c>
    </row>
    <row r="23" spans="1:5" ht="13.5">
      <c r="A23" s="70">
        <v>20</v>
      </c>
      <c r="B23" s="50">
        <f>PRODUCT(PARAMETROS!B$5,A23)/A$3</f>
        <v>1001.1191666666667</v>
      </c>
      <c r="C23" s="51">
        <f t="shared" si="0"/>
        <v>393.42857142857144</v>
      </c>
      <c r="D23" s="71">
        <f>IF(B23&lt;C23,C23*PARAMETROS!F$5,B23*PARAMETROS!F$5)</f>
        <v>309.3458225</v>
      </c>
      <c r="E23" s="71">
        <f>IF(B23&lt;C23,C23*PARAMETROS!F$3,B23*PARAMETROS!F$3)</f>
        <v>309.3458225</v>
      </c>
    </row>
    <row r="24" spans="1:5" ht="13.5">
      <c r="A24" s="70">
        <v>19</v>
      </c>
      <c r="B24" s="50">
        <f>PRODUCT(PARAMETROS!B$5,A24)/A$3</f>
        <v>951.0632083333334</v>
      </c>
      <c r="C24" s="51">
        <f t="shared" si="0"/>
        <v>373.75714285714287</v>
      </c>
      <c r="D24" s="71">
        <f>IF(B24&lt;C24,C24*PARAMETROS!F$5,B24*PARAMETROS!F$5)</f>
        <v>293.878531375</v>
      </c>
      <c r="E24" s="71">
        <f>IF(B24&lt;C24,C24*PARAMETROS!F$3,B24*PARAMETROS!F$3)</f>
        <v>293.878531375</v>
      </c>
    </row>
    <row r="25" spans="1:5" ht="13.5">
      <c r="A25" s="70">
        <v>18</v>
      </c>
      <c r="B25" s="50">
        <f>PRODUCT(PARAMETROS!B$5,A25)/A$3</f>
        <v>901.00725</v>
      </c>
      <c r="C25" s="51">
        <f t="shared" si="0"/>
        <v>354.08571428571435</v>
      </c>
      <c r="D25" s="71">
        <f>IF(B25&lt;C25,C25*PARAMETROS!F$5,B25*PARAMETROS!F$5)</f>
        <v>278.41124025</v>
      </c>
      <c r="E25" s="71">
        <f>IF(B25&lt;C25,C25*PARAMETROS!F$3,B25*PARAMETROS!F$3)</f>
        <v>278.41124025</v>
      </c>
    </row>
    <row r="26" spans="1:5" ht="13.5">
      <c r="A26" s="70">
        <v>17</v>
      </c>
      <c r="B26" s="50">
        <f>PRODUCT(PARAMETROS!B$5,A26)/A$3</f>
        <v>850.9512916666666</v>
      </c>
      <c r="C26" s="51">
        <f t="shared" si="0"/>
        <v>334.41428571428565</v>
      </c>
      <c r="D26" s="71">
        <f>IF(B26&lt;C26,C26*PARAMETROS!F$5,B26*PARAMETROS!F$5)</f>
        <v>262.94394912499996</v>
      </c>
      <c r="E26" s="71">
        <f>IF(B26&lt;C26,C26*PARAMETROS!F$3,B26*PARAMETROS!F$3)</f>
        <v>262.94394912499996</v>
      </c>
    </row>
    <row r="27" spans="1:5" ht="13.5">
      <c r="A27" s="70">
        <v>16</v>
      </c>
      <c r="B27" s="50">
        <f>PRODUCT(PARAMETROS!B$5,A27)/A$3</f>
        <v>800.8953333333334</v>
      </c>
      <c r="C27" s="51">
        <f t="shared" si="0"/>
        <v>314.74285714285713</v>
      </c>
      <c r="D27" s="71">
        <f>IF(B27&lt;C27,C27*PARAMETROS!F$5,B27*PARAMETROS!F$5)</f>
        <v>247.47665800000001</v>
      </c>
      <c r="E27" s="71">
        <f>IF(B27&lt;C27,C27*PARAMETROS!F$3,B27*PARAMETROS!F$3)</f>
        <v>247.47665800000001</v>
      </c>
    </row>
    <row r="28" spans="1:5" ht="13.5">
      <c r="A28" s="70">
        <v>15</v>
      </c>
      <c r="B28" s="50">
        <f>PRODUCT(PARAMETROS!B$5,A28)/A$3</f>
        <v>750.839375</v>
      </c>
      <c r="C28" s="51">
        <f t="shared" si="0"/>
        <v>295.0714285714285</v>
      </c>
      <c r="D28" s="71">
        <f>IF(B28&lt;C28,C28*PARAMETROS!F$5,B28*PARAMETROS!F$5)</f>
        <v>232.009366875</v>
      </c>
      <c r="E28" s="71">
        <f>IF(B28&lt;C28,C28*PARAMETROS!F$3,B28*PARAMETROS!F$3)</f>
        <v>232.009366875</v>
      </c>
    </row>
    <row r="29" spans="1:5" ht="13.5">
      <c r="A29" s="70">
        <v>14</v>
      </c>
      <c r="B29" s="50">
        <f>PRODUCT(PARAMETROS!B$5,A29)/A$3</f>
        <v>700.7834166666668</v>
      </c>
      <c r="C29" s="51">
        <f t="shared" si="0"/>
        <v>275.4</v>
      </c>
      <c r="D29" s="71">
        <f>IF(B29&lt;C29,C29*PARAMETROS!F$5,B29*PARAMETROS!F$5)</f>
        <v>216.54207575000004</v>
      </c>
      <c r="E29" s="71">
        <f>IF(B29&lt;C29,C29*PARAMETROS!F$3,B29*PARAMETROS!F$3)</f>
        <v>216.54207575000004</v>
      </c>
    </row>
    <row r="30" spans="1:5" ht="13.5">
      <c r="A30" s="70">
        <v>13</v>
      </c>
      <c r="B30" s="50">
        <f>PRODUCT(PARAMETROS!B$5,A30)/A$3</f>
        <v>650.7274583333334</v>
      </c>
      <c r="C30" s="51">
        <f t="shared" si="0"/>
        <v>255.72857142857143</v>
      </c>
      <c r="D30" s="71">
        <f>IF(B30&lt;C30,C30*PARAMETROS!F$5,B30*PARAMETROS!F$5)</f>
        <v>201.074784625</v>
      </c>
      <c r="E30" s="71">
        <f>IF(B30&lt;C30,C30*PARAMETROS!F$3,B30*PARAMETROS!F$3)</f>
        <v>201.074784625</v>
      </c>
    </row>
    <row r="31" spans="1:5" ht="13.5">
      <c r="A31" s="70">
        <v>12</v>
      </c>
      <c r="B31" s="50">
        <f>PRODUCT(PARAMETROS!B$5,A31)/A$3</f>
        <v>600.6715</v>
      </c>
      <c r="C31" s="51">
        <f t="shared" si="0"/>
        <v>236.05714285714282</v>
      </c>
      <c r="D31" s="71">
        <f>IF(B31&lt;C31,C31*PARAMETROS!F$5,B31*PARAMETROS!F$5)</f>
        <v>185.6074935</v>
      </c>
      <c r="E31" s="71">
        <f>IF(B31&lt;C31,C31*PARAMETROS!F$3,B31*PARAMETROS!F$3)</f>
        <v>185.6074935</v>
      </c>
    </row>
    <row r="32" spans="1:5" ht="13.5">
      <c r="A32" s="70">
        <v>11</v>
      </c>
      <c r="B32" s="50">
        <f>PRODUCT(PARAMETROS!B$5,A32)/A$3</f>
        <v>550.6155416666668</v>
      </c>
      <c r="C32" s="51">
        <f t="shared" si="0"/>
        <v>216.38571428571427</v>
      </c>
      <c r="D32" s="71">
        <f>IF(B32&lt;C32,C32*PARAMETROS!F$5,B32*PARAMETROS!F$5)</f>
        <v>170.14020237500003</v>
      </c>
      <c r="E32" s="71">
        <f>IF(B32&lt;C32,C32*PARAMETROS!F$3,B32*PARAMETROS!F$3)</f>
        <v>170.14020237500003</v>
      </c>
    </row>
    <row r="33" spans="1:5" ht="13.5">
      <c r="A33" s="70">
        <v>10</v>
      </c>
      <c r="B33" s="50">
        <f>PRODUCT(PARAMETROS!B$5,A33)/A$3</f>
        <v>500.55958333333336</v>
      </c>
      <c r="C33" s="51">
        <f t="shared" si="0"/>
        <v>196.71428571428572</v>
      </c>
      <c r="D33" s="71">
        <f>IF(B33&lt;C33,C33*PARAMETROS!F$5,B33*PARAMETROS!F$5)</f>
        <v>154.67291125</v>
      </c>
      <c r="E33" s="71">
        <f>IF(B33&lt;C33,C33*PARAMETROS!F$3,B33*PARAMETROS!F$3)</f>
        <v>154.67291125</v>
      </c>
    </row>
    <row r="34" spans="1:5" ht="13.5">
      <c r="A34" s="70">
        <v>9</v>
      </c>
      <c r="B34" s="50">
        <f>PRODUCT(PARAMETROS!B$5,A34)/A$3</f>
        <v>450.503625</v>
      </c>
      <c r="C34" s="51">
        <f t="shared" si="0"/>
        <v>177.04285714285717</v>
      </c>
      <c r="D34" s="71">
        <f>IF(B34&lt;C34,C34*PARAMETROS!F$5,B34*PARAMETROS!F$5)</f>
        <v>139.205620125</v>
      </c>
      <c r="E34" s="71">
        <f>IF(B34&lt;C34,C34*PARAMETROS!F$3,B34*PARAMETROS!F$3)</f>
        <v>139.205620125</v>
      </c>
    </row>
    <row r="35" spans="1:5" ht="13.5">
      <c r="A35" s="70">
        <v>8</v>
      </c>
      <c r="B35" s="50">
        <f>PRODUCT(PARAMETROS!B$5,A35)/A$3</f>
        <v>400.4476666666667</v>
      </c>
      <c r="C35" s="51">
        <f t="shared" si="0"/>
        <v>157.37142857142857</v>
      </c>
      <c r="D35" s="71">
        <f>IF(B35&lt;C35,C35*PARAMETROS!F$5,B35*PARAMETROS!F$5)</f>
        <v>123.73832900000001</v>
      </c>
      <c r="E35" s="71">
        <f>IF(B35&lt;C35,C35*PARAMETROS!F$3,B35*PARAMETROS!F$3)</f>
        <v>123.73832900000001</v>
      </c>
    </row>
    <row r="36" spans="1:5" ht="13.5">
      <c r="A36" s="70">
        <v>7</v>
      </c>
      <c r="B36" s="50">
        <f>PRODUCT(PARAMETROS!B$5,A36)/A$3</f>
        <v>350.3917083333334</v>
      </c>
      <c r="C36" s="51">
        <f t="shared" si="0"/>
        <v>137.7</v>
      </c>
      <c r="D36" s="71">
        <f>IF(B36&lt;C36,C36*PARAMETROS!F$5,B36*PARAMETROS!F$5)</f>
        <v>108.27103787500002</v>
      </c>
      <c r="E36" s="71">
        <f>IF(B36&lt;C36,C36*PARAMETROS!F$3,B36*PARAMETROS!F$3)</f>
        <v>108.27103787500002</v>
      </c>
    </row>
    <row r="37" spans="1:5" ht="13.5">
      <c r="A37" s="70">
        <v>6</v>
      </c>
      <c r="B37" s="50">
        <f>PRODUCT(PARAMETROS!B$5,A37)/A$3</f>
        <v>300.33575</v>
      </c>
      <c r="C37" s="51">
        <f t="shared" si="0"/>
        <v>118.02857142857141</v>
      </c>
      <c r="D37" s="71">
        <f>IF(B37&lt;C37,C37*PARAMETROS!F$5,B37*PARAMETROS!F$5)</f>
        <v>92.80374675</v>
      </c>
      <c r="E37" s="71">
        <f>IF(B37&lt;C37,C37*PARAMETROS!F$3,B37*PARAMETROS!F$3)</f>
        <v>92.80374675</v>
      </c>
    </row>
    <row r="38" spans="1:5" ht="13.5">
      <c r="A38" s="70">
        <v>5</v>
      </c>
      <c r="B38" s="50">
        <f>PRODUCT(PARAMETROS!B$5,A38)/A$3</f>
        <v>250.27979166666668</v>
      </c>
      <c r="C38" s="51">
        <f t="shared" si="0"/>
        <v>98.35714285714286</v>
      </c>
      <c r="D38" s="71">
        <f>IF(B38&lt;C38,C38*PARAMETROS!F$5,B38*PARAMETROS!F$5)</f>
        <v>77.336455625</v>
      </c>
      <c r="E38" s="71">
        <f>IF(B38&lt;C38,C38*PARAMETROS!F$3,B38*PARAMETROS!F$3)</f>
        <v>77.336455625</v>
      </c>
    </row>
    <row r="39" spans="1:5" ht="13.5">
      <c r="A39" s="70">
        <v>4</v>
      </c>
      <c r="B39" s="50">
        <f>PRODUCT(PARAMETROS!B$5,A39)/A$3</f>
        <v>200.22383333333335</v>
      </c>
      <c r="C39" s="51">
        <f t="shared" si="0"/>
        <v>78.68571428571428</v>
      </c>
      <c r="D39" s="71">
        <f>IF(B39&lt;C39,C39*PARAMETROS!F$5,B39*PARAMETROS!F$5)</f>
        <v>61.869164500000004</v>
      </c>
      <c r="E39" s="71">
        <f>IF(B39&lt;C39,C39*PARAMETROS!F$3,B39*PARAMETROS!F$3)</f>
        <v>61.869164500000004</v>
      </c>
    </row>
    <row r="40" spans="1:5" ht="13.5">
      <c r="A40" s="70">
        <v>3</v>
      </c>
      <c r="B40" s="50">
        <f>PRODUCT(PARAMETROS!B$5,A40)/A$3</f>
        <v>150.167875</v>
      </c>
      <c r="C40" s="51">
        <f t="shared" si="0"/>
        <v>59.014285714285705</v>
      </c>
      <c r="D40" s="71">
        <f>IF(B40&lt;C40,C40*PARAMETROS!F$5,B40*PARAMETROS!F$5)</f>
        <v>46.401873375</v>
      </c>
      <c r="E40" s="71">
        <f>IF(B40&lt;C40,C40*PARAMETROS!F$3,B40*PARAMETROS!F$3)</f>
        <v>46.401873375</v>
      </c>
    </row>
    <row r="41" spans="1:5" ht="13.5">
      <c r="A41" s="70">
        <v>2</v>
      </c>
      <c r="B41" s="50">
        <f>PRODUCT(PARAMETROS!B$5,A41)/A$3</f>
        <v>100.11191666666667</v>
      </c>
      <c r="C41" s="51">
        <f t="shared" si="0"/>
        <v>39.34285714285714</v>
      </c>
      <c r="D41" s="71">
        <f>IF(B41&lt;C41,C41*PARAMETROS!F$5,B41*PARAMETROS!F$5)</f>
        <v>30.934582250000002</v>
      </c>
      <c r="E41" s="71">
        <f>IF(B41&lt;C41,C41*PARAMETROS!F$3,B41*PARAMETROS!F$3)</f>
        <v>30.934582250000002</v>
      </c>
    </row>
    <row r="42" spans="1:5" ht="13.5">
      <c r="A42" s="70">
        <v>1</v>
      </c>
      <c r="B42" s="50">
        <f>PRODUCT(PARAMETROS!B$5,A42)/A$3</f>
        <v>50.055958333333336</v>
      </c>
      <c r="C42" s="51">
        <f t="shared" si="0"/>
        <v>19.67142857142857</v>
      </c>
      <c r="D42" s="71">
        <f>IF(B42&lt;C42,C42*PARAMETROS!F$5,B42*PARAMETROS!F$5)</f>
        <v>15.467291125000001</v>
      </c>
      <c r="E42" s="71">
        <f>IF(B42&lt;C42,C42*PARAMETROS!F$3,B42*PARAMETROS!F$3)</f>
        <v>15.467291125000001</v>
      </c>
    </row>
    <row r="45" ht="13.5" thickBot="1"/>
    <row r="46" spans="2:3" ht="27.75" thickBot="1">
      <c r="B46" s="63" t="s">
        <v>57</v>
      </c>
      <c r="C46" s="64">
        <v>4.59</v>
      </c>
    </row>
  </sheetData>
  <sheetProtection/>
  <mergeCells count="1">
    <mergeCell ref="D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C1" sqref="C1:C16384"/>
    </sheetView>
  </sheetViews>
  <sheetFormatPr defaultColWidth="11.421875" defaultRowHeight="12.75"/>
  <cols>
    <col min="1" max="1" width="25.140625" style="1" bestFit="1" customWidth="1"/>
    <col min="2" max="2" width="21.28125" style="1" bestFit="1" customWidth="1"/>
    <col min="3" max="3" width="19.7109375" style="37" hidden="1" customWidth="1"/>
    <col min="4" max="4" width="15.57421875" style="0" bestFit="1" customWidth="1"/>
    <col min="5" max="5" width="17.7109375" style="0" bestFit="1" customWidth="1"/>
    <col min="6" max="6" width="6.8515625" style="0" customWidth="1"/>
    <col min="7" max="7" width="6.8515625" style="0" bestFit="1" customWidth="1"/>
    <col min="8" max="8" width="28.7109375" style="0" bestFit="1" customWidth="1"/>
    <col min="9" max="9" width="12.421875" style="0" bestFit="1" customWidth="1"/>
    <col min="10" max="10" width="37.28125" style="0" bestFit="1" customWidth="1"/>
  </cols>
  <sheetData>
    <row r="1" spans="2:5" ht="42.75" customHeight="1" thickBot="1">
      <c r="B1" s="66" t="s">
        <v>4</v>
      </c>
      <c r="C1" s="66"/>
      <c r="D1" s="79" t="s">
        <v>47</v>
      </c>
      <c r="E1" s="80"/>
    </row>
    <row r="2" spans="1:9" ht="27">
      <c r="A2" s="67" t="s">
        <v>0</v>
      </c>
      <c r="B2" s="68" t="s">
        <v>5</v>
      </c>
      <c r="C2" s="69" t="s">
        <v>60</v>
      </c>
      <c r="D2" s="68" t="s">
        <v>45</v>
      </c>
      <c r="E2" s="68" t="s">
        <v>46</v>
      </c>
      <c r="H2" s="72" t="s">
        <v>65</v>
      </c>
      <c r="I2" s="48"/>
    </row>
    <row r="3" spans="1:9" ht="13.5">
      <c r="A3" s="70">
        <v>40</v>
      </c>
      <c r="B3" s="50">
        <f>PARAMETROS!B6</f>
        <v>1719.8883333333333</v>
      </c>
      <c r="C3" s="51"/>
      <c r="D3" s="71">
        <f>PRODUCT(B3,PARAMETROS!F$4)</f>
        <v>531.4454949999999</v>
      </c>
      <c r="E3" s="71">
        <f>PRODUCT(B3,PARAMETROS!F$2)</f>
        <v>531.4454949999999</v>
      </c>
      <c r="H3" s="54" t="s">
        <v>61</v>
      </c>
      <c r="I3" s="55">
        <v>0.309</v>
      </c>
    </row>
    <row r="4" spans="1:9" ht="13.5">
      <c r="A4" s="70">
        <v>39</v>
      </c>
      <c r="B4" s="50">
        <f>PRODUCT(B$3,A4)/A$3</f>
        <v>1676.891125</v>
      </c>
      <c r="C4" s="51">
        <f>(A4/7*30)*$C$46</f>
        <v>762.1714285714285</v>
      </c>
      <c r="D4" s="71">
        <f>IF(B4&lt;C4,C4*PARAMETROS!F$5,B4*PARAMETROS!F$5)</f>
        <v>518.159357625</v>
      </c>
      <c r="E4" s="71">
        <f>IF(B4&lt;C4,C4*PARAMETROS!F$3,B4*PARAMETROS!F$3)</f>
        <v>518.159357625</v>
      </c>
      <c r="H4" s="54" t="s">
        <v>62</v>
      </c>
      <c r="I4" s="55">
        <v>0.309</v>
      </c>
    </row>
    <row r="5" spans="1:9" ht="13.5">
      <c r="A5" s="70">
        <v>38</v>
      </c>
      <c r="B5" s="50">
        <f>PRODUCT(B$3,A5)/A$3</f>
        <v>1633.8939166666667</v>
      </c>
      <c r="C5" s="51">
        <f aca="true" t="shared" si="0" ref="C5:C42">(A5/7*30)*$C$46</f>
        <v>742.6285714285714</v>
      </c>
      <c r="D5" s="71">
        <f>IF(B5&lt;C5,C5*PARAMETROS!F$5,B5*PARAMETROS!F$5)</f>
        <v>504.87322025</v>
      </c>
      <c r="E5" s="71">
        <f>IF(B5&lt;C5,C5*PARAMETROS!F$3,B5*PARAMETROS!F$3)</f>
        <v>504.87322025</v>
      </c>
      <c r="H5" s="54" t="s">
        <v>63</v>
      </c>
      <c r="I5" s="55">
        <v>0.309</v>
      </c>
    </row>
    <row r="6" spans="1:9" ht="13.5">
      <c r="A6" s="70">
        <v>37</v>
      </c>
      <c r="B6" s="50">
        <f aca="true" t="shared" si="1" ref="B6:B42">PRODUCT(B$3,A6)/A$3</f>
        <v>1590.8967083333332</v>
      </c>
      <c r="C6" s="51">
        <f t="shared" si="0"/>
        <v>723.0857142857142</v>
      </c>
      <c r="D6" s="71">
        <f>IF(B6&lt;C6,C6*PARAMETROS!F$5,B6*PARAMETROS!F$5)</f>
        <v>491.58708287499996</v>
      </c>
      <c r="E6" s="71">
        <f>IF(B6&lt;C6,C6*PARAMETROS!F$3,B6*PARAMETROS!F$3)</f>
        <v>491.58708287499996</v>
      </c>
      <c r="H6" s="54" t="s">
        <v>64</v>
      </c>
      <c r="I6" s="55">
        <v>0.309</v>
      </c>
    </row>
    <row r="7" spans="1:5" ht="13.5">
      <c r="A7" s="70">
        <v>36</v>
      </c>
      <c r="B7" s="50">
        <f t="shared" si="1"/>
        <v>1547.8995</v>
      </c>
      <c r="C7" s="51">
        <f t="shared" si="0"/>
        <v>703.5428571428572</v>
      </c>
      <c r="D7" s="71">
        <f>IF(B7&lt;C7,C7*PARAMETROS!F$5,B7*PARAMETROS!F$5)</f>
        <v>478.3009455</v>
      </c>
      <c r="E7" s="71">
        <f>IF(B7&lt;C7,C7*PARAMETROS!F$3,B7*PARAMETROS!F$3)</f>
        <v>478.3009455</v>
      </c>
    </row>
    <row r="8" spans="1:5" ht="13.5">
      <c r="A8" s="70">
        <v>35</v>
      </c>
      <c r="B8" s="50">
        <f t="shared" si="1"/>
        <v>1504.9022916666668</v>
      </c>
      <c r="C8" s="51">
        <f t="shared" si="0"/>
        <v>683.9999999999999</v>
      </c>
      <c r="D8" s="71">
        <f>IF(B8&lt;C8,C8*PARAMETROS!F$5,B8*PARAMETROS!F$5)</f>
        <v>465.014808125</v>
      </c>
      <c r="E8" s="71">
        <f>IF(B8&lt;C8,C8*PARAMETROS!F$3,B8*PARAMETROS!F$3)</f>
        <v>465.014808125</v>
      </c>
    </row>
    <row r="9" spans="1:5" ht="13.5">
      <c r="A9" s="70">
        <v>34</v>
      </c>
      <c r="B9" s="50">
        <f t="shared" si="1"/>
        <v>1461.9050833333333</v>
      </c>
      <c r="C9" s="51">
        <f t="shared" si="0"/>
        <v>664.4571428571427</v>
      </c>
      <c r="D9" s="71">
        <f>IF(B9&lt;C9,C9*PARAMETROS!F$5,B9*PARAMETROS!F$5)</f>
        <v>451.72867075</v>
      </c>
      <c r="E9" s="71">
        <f>IF(B9&lt;C9,C9*PARAMETROS!F$3,B9*PARAMETROS!F$3)</f>
        <v>451.72867075</v>
      </c>
    </row>
    <row r="10" spans="1:5" ht="13.5">
      <c r="A10" s="70">
        <v>33</v>
      </c>
      <c r="B10" s="50">
        <f t="shared" si="1"/>
        <v>1418.907875</v>
      </c>
      <c r="C10" s="51">
        <f t="shared" si="0"/>
        <v>644.9142857142857</v>
      </c>
      <c r="D10" s="71">
        <f>IF(B10&lt;C10,C10*PARAMETROS!F$5,B10*PARAMETROS!F$5)</f>
        <v>438.44253337500004</v>
      </c>
      <c r="E10" s="71">
        <f>IF(B10&lt;C10,C10*PARAMETROS!F$3,B10*PARAMETROS!F$3)</f>
        <v>438.44253337500004</v>
      </c>
    </row>
    <row r="11" spans="1:5" ht="13.5">
      <c r="A11" s="70">
        <v>32</v>
      </c>
      <c r="B11" s="50">
        <f t="shared" si="1"/>
        <v>1375.9106666666667</v>
      </c>
      <c r="C11" s="51">
        <f t="shared" si="0"/>
        <v>625.3714285714285</v>
      </c>
      <c r="D11" s="71">
        <f>IF(B11&lt;C11,C11*PARAMETROS!F$5,B11*PARAMETROS!F$5)</f>
        <v>425.156396</v>
      </c>
      <c r="E11" s="71">
        <f>IF(B11&lt;C11,C11*PARAMETROS!F$3,B11*PARAMETROS!F$3)</f>
        <v>425.156396</v>
      </c>
    </row>
    <row r="12" spans="1:5" ht="13.5">
      <c r="A12" s="70">
        <v>31</v>
      </c>
      <c r="B12" s="50">
        <f t="shared" si="1"/>
        <v>1332.9134583333332</v>
      </c>
      <c r="C12" s="51">
        <f t="shared" si="0"/>
        <v>605.8285714285714</v>
      </c>
      <c r="D12" s="71">
        <f>IF(B12&lt;C12,C12*PARAMETROS!F$5,B12*PARAMETROS!F$5)</f>
        <v>411.87025862499996</v>
      </c>
      <c r="E12" s="71">
        <f>IF(B12&lt;C12,C12*PARAMETROS!F$3,B12*PARAMETROS!F$3)</f>
        <v>411.87025862499996</v>
      </c>
    </row>
    <row r="13" spans="1:5" ht="13.5">
      <c r="A13" s="70">
        <v>30</v>
      </c>
      <c r="B13" s="50">
        <f t="shared" si="1"/>
        <v>1289.91625</v>
      </c>
      <c r="C13" s="51">
        <f t="shared" si="0"/>
        <v>586.2857142857141</v>
      </c>
      <c r="D13" s="71">
        <f>IF(B13&lt;C13,C13*PARAMETROS!F$5,B13*PARAMETROS!F$5)</f>
        <v>398.58412125</v>
      </c>
      <c r="E13" s="71">
        <f>IF(B13&lt;C13,C13*PARAMETROS!F$3,B13*PARAMETROS!F$3)</f>
        <v>398.58412125</v>
      </c>
    </row>
    <row r="14" spans="1:5" ht="13.5">
      <c r="A14" s="70">
        <v>29</v>
      </c>
      <c r="B14" s="50">
        <f t="shared" si="1"/>
        <v>1246.9190416666665</v>
      </c>
      <c r="C14" s="51">
        <f t="shared" si="0"/>
        <v>566.7428571428571</v>
      </c>
      <c r="D14" s="71">
        <f>IF(B14&lt;C14,C14*PARAMETROS!F$5,B14*PARAMETROS!F$5)</f>
        <v>385.29798387499994</v>
      </c>
      <c r="E14" s="71">
        <f>IF(B14&lt;C14,C14*PARAMETROS!F$3,B14*PARAMETROS!F$3)</f>
        <v>385.29798387499994</v>
      </c>
    </row>
    <row r="15" spans="1:5" ht="13.5">
      <c r="A15" s="70">
        <v>28</v>
      </c>
      <c r="B15" s="50">
        <f t="shared" si="1"/>
        <v>1203.9218333333333</v>
      </c>
      <c r="C15" s="51">
        <f t="shared" si="0"/>
        <v>547.1999999999999</v>
      </c>
      <c r="D15" s="71">
        <f>IF(B15&lt;C15,C15*PARAMETROS!F$5,B15*PARAMETROS!F$5)</f>
        <v>372.0118465</v>
      </c>
      <c r="E15" s="71">
        <f>IF(B15&lt;C15,C15*PARAMETROS!F$3,B15*PARAMETROS!F$3)</f>
        <v>372.0118465</v>
      </c>
    </row>
    <row r="16" spans="1:5" ht="13.5">
      <c r="A16" s="70">
        <v>27</v>
      </c>
      <c r="B16" s="50">
        <f t="shared" si="1"/>
        <v>1160.924625</v>
      </c>
      <c r="C16" s="51">
        <f t="shared" si="0"/>
        <v>527.6571428571428</v>
      </c>
      <c r="D16" s="71">
        <f>IF(B16&lt;C16,C16*PARAMETROS!F$5,B16*PARAMETROS!F$5)</f>
        <v>358.72570912500004</v>
      </c>
      <c r="E16" s="71">
        <f>IF(B16&lt;C16,C16*PARAMETROS!F$3,B16*PARAMETROS!F$3)</f>
        <v>358.72570912500004</v>
      </c>
    </row>
    <row r="17" spans="1:5" ht="13.5">
      <c r="A17" s="70">
        <v>26</v>
      </c>
      <c r="B17" s="50">
        <f t="shared" si="1"/>
        <v>1117.9274166666667</v>
      </c>
      <c r="C17" s="51">
        <f t="shared" si="0"/>
        <v>508.1142857142857</v>
      </c>
      <c r="D17" s="71">
        <f>IF(B17&lt;C17,C17*PARAMETROS!F$5,B17*PARAMETROS!F$5)</f>
        <v>345.43957174999997</v>
      </c>
      <c r="E17" s="71">
        <f>IF(B17&lt;C17,C17*PARAMETROS!F$3,B17*PARAMETROS!F$3)</f>
        <v>345.43957174999997</v>
      </c>
    </row>
    <row r="18" spans="1:5" ht="13.5">
      <c r="A18" s="70">
        <v>25</v>
      </c>
      <c r="B18" s="50">
        <f t="shared" si="1"/>
        <v>1074.9302083333334</v>
      </c>
      <c r="C18" s="51">
        <f t="shared" si="0"/>
        <v>488.57142857142856</v>
      </c>
      <c r="D18" s="71">
        <f>IF(B18&lt;C18,C18*PARAMETROS!F$5,B18*PARAMETROS!F$5)</f>
        <v>332.153434375</v>
      </c>
      <c r="E18" s="71">
        <f>IF(B18&lt;C18,C18*PARAMETROS!F$3,B18*PARAMETROS!F$3)</f>
        <v>332.153434375</v>
      </c>
    </row>
    <row r="19" spans="1:5" ht="13.5">
      <c r="A19" s="70">
        <v>24</v>
      </c>
      <c r="B19" s="50">
        <f t="shared" si="1"/>
        <v>1031.933</v>
      </c>
      <c r="C19" s="51">
        <f t="shared" si="0"/>
        <v>469.02857142857135</v>
      </c>
      <c r="D19" s="71">
        <f>IF(B19&lt;C19,C19*PARAMETROS!F$5,B19*PARAMETROS!F$5)</f>
        <v>318.867297</v>
      </c>
      <c r="E19" s="71">
        <f>IF(B19&lt;C19,C19*PARAMETROS!F$3,B19*PARAMETROS!F$3)</f>
        <v>318.867297</v>
      </c>
    </row>
    <row r="20" spans="1:5" ht="13.5">
      <c r="A20" s="70">
        <v>23</v>
      </c>
      <c r="B20" s="50">
        <f t="shared" si="1"/>
        <v>988.9357916666665</v>
      </c>
      <c r="C20" s="51">
        <f t="shared" si="0"/>
        <v>449.48571428571427</v>
      </c>
      <c r="D20" s="71">
        <f>IF(B20&lt;C20,C20*PARAMETROS!F$5,B20*PARAMETROS!F$5)</f>
        <v>305.58115962499994</v>
      </c>
      <c r="E20" s="71">
        <f>IF(B20&lt;C20,C20*PARAMETROS!F$3,B20*PARAMETROS!F$3)</f>
        <v>305.58115962499994</v>
      </c>
    </row>
    <row r="21" spans="1:5" ht="13.5">
      <c r="A21" s="70">
        <v>22</v>
      </c>
      <c r="B21" s="50">
        <f t="shared" si="1"/>
        <v>945.9385833333333</v>
      </c>
      <c r="C21" s="51">
        <f t="shared" si="0"/>
        <v>429.94285714285706</v>
      </c>
      <c r="D21" s="71">
        <f>IF(B21&lt;C21,C21*PARAMETROS!F$5,B21*PARAMETROS!F$5)</f>
        <v>292.29502225</v>
      </c>
      <c r="E21" s="71">
        <f>IF(B21&lt;C21,C21*PARAMETROS!F$3,B21*PARAMETROS!F$3)</f>
        <v>292.29502225</v>
      </c>
    </row>
    <row r="22" spans="1:5" ht="13.5">
      <c r="A22" s="70">
        <v>21</v>
      </c>
      <c r="B22" s="50">
        <f t="shared" si="1"/>
        <v>902.941375</v>
      </c>
      <c r="C22" s="51">
        <f t="shared" si="0"/>
        <v>410.4</v>
      </c>
      <c r="D22" s="71">
        <f>IF(B22&lt;C22,C22*PARAMETROS!F$5,B22*PARAMETROS!F$5)</f>
        <v>279.008884875</v>
      </c>
      <c r="E22" s="71">
        <f>IF(B22&lt;C22,C22*PARAMETROS!F$3,B22*PARAMETROS!F$3)</f>
        <v>279.008884875</v>
      </c>
    </row>
    <row r="23" spans="1:5" ht="13.5">
      <c r="A23" s="70">
        <v>20</v>
      </c>
      <c r="B23" s="50">
        <f t="shared" si="1"/>
        <v>859.9441666666665</v>
      </c>
      <c r="C23" s="51">
        <f t="shared" si="0"/>
        <v>390.85714285714283</v>
      </c>
      <c r="D23" s="71">
        <f>IF(B23&lt;C23,C23*PARAMETROS!F$5,B23*PARAMETROS!F$5)</f>
        <v>265.72274749999997</v>
      </c>
      <c r="E23" s="71">
        <f>IF(B23&lt;C23,C23*PARAMETROS!F$3,B23*PARAMETROS!F$3)</f>
        <v>265.72274749999997</v>
      </c>
    </row>
    <row r="24" spans="1:5" ht="13.5">
      <c r="A24" s="70">
        <v>19</v>
      </c>
      <c r="B24" s="50">
        <f t="shared" si="1"/>
        <v>816.9469583333333</v>
      </c>
      <c r="C24" s="51">
        <f t="shared" si="0"/>
        <v>371.3142857142857</v>
      </c>
      <c r="D24" s="71">
        <f>IF(B24&lt;C24,C24*PARAMETROS!F$5,B24*PARAMETROS!F$5)</f>
        <v>252.436610125</v>
      </c>
      <c r="E24" s="71">
        <f>IF(B24&lt;C24,C24*PARAMETROS!F$3,B24*PARAMETROS!F$3)</f>
        <v>252.436610125</v>
      </c>
    </row>
    <row r="25" spans="1:5" ht="13.5">
      <c r="A25" s="70">
        <v>18</v>
      </c>
      <c r="B25" s="50">
        <f t="shared" si="1"/>
        <v>773.94975</v>
      </c>
      <c r="C25" s="51">
        <f t="shared" si="0"/>
        <v>351.7714285714286</v>
      </c>
      <c r="D25" s="71">
        <f>IF(B25&lt;C25,C25*PARAMETROS!F$5,B25*PARAMETROS!F$5)</f>
        <v>239.15047275</v>
      </c>
      <c r="E25" s="71">
        <f>IF(B25&lt;C25,C25*PARAMETROS!F$3,B25*PARAMETROS!F$3)</f>
        <v>239.15047275</v>
      </c>
    </row>
    <row r="26" spans="1:5" ht="13.5">
      <c r="A26" s="70">
        <v>17</v>
      </c>
      <c r="B26" s="50">
        <f t="shared" si="1"/>
        <v>730.9525416666667</v>
      </c>
      <c r="C26" s="51">
        <f t="shared" si="0"/>
        <v>332.22857142857134</v>
      </c>
      <c r="D26" s="71">
        <f>IF(B26&lt;C26,C26*PARAMETROS!F$5,B26*PARAMETROS!F$5)</f>
        <v>225.864335375</v>
      </c>
      <c r="E26" s="71">
        <f>IF(B26&lt;C26,C26*PARAMETROS!F$3,B26*PARAMETROS!F$3)</f>
        <v>225.864335375</v>
      </c>
    </row>
    <row r="27" spans="1:5" ht="13.5">
      <c r="A27" s="70">
        <v>16</v>
      </c>
      <c r="B27" s="50">
        <f t="shared" si="1"/>
        <v>687.9553333333333</v>
      </c>
      <c r="C27" s="51">
        <f t="shared" si="0"/>
        <v>312.68571428571425</v>
      </c>
      <c r="D27" s="71">
        <f>IF(B27&lt;C27,C27*PARAMETROS!F$5,B27*PARAMETROS!F$5)</f>
        <v>212.578198</v>
      </c>
      <c r="E27" s="71">
        <f>IF(B27&lt;C27,C27*PARAMETROS!F$3,B27*PARAMETROS!F$3)</f>
        <v>212.578198</v>
      </c>
    </row>
    <row r="28" spans="1:5" ht="13.5">
      <c r="A28" s="70">
        <v>15</v>
      </c>
      <c r="B28" s="50">
        <f t="shared" si="1"/>
        <v>644.958125</v>
      </c>
      <c r="C28" s="51">
        <f t="shared" si="0"/>
        <v>293.14285714285705</v>
      </c>
      <c r="D28" s="71">
        <f>IF(B28&lt;C28,C28*PARAMETROS!F$5,B28*PARAMETROS!F$5)</f>
        <v>199.292060625</v>
      </c>
      <c r="E28" s="71">
        <f>IF(B28&lt;C28,C28*PARAMETROS!F$3,B28*PARAMETROS!F$3)</f>
        <v>199.292060625</v>
      </c>
    </row>
    <row r="29" spans="1:5" ht="13.5">
      <c r="A29" s="70">
        <v>14</v>
      </c>
      <c r="B29" s="50">
        <f t="shared" si="1"/>
        <v>601.9609166666667</v>
      </c>
      <c r="C29" s="51">
        <f t="shared" si="0"/>
        <v>273.59999999999997</v>
      </c>
      <c r="D29" s="71">
        <f>IF(B29&lt;C29,C29*PARAMETROS!F$5,B29*PARAMETROS!F$5)</f>
        <v>186.00592325</v>
      </c>
      <c r="E29" s="71">
        <f>IF(B29&lt;C29,C29*PARAMETROS!F$3,B29*PARAMETROS!F$3)</f>
        <v>186.00592325</v>
      </c>
    </row>
    <row r="30" spans="1:5" ht="13.5">
      <c r="A30" s="70">
        <v>13</v>
      </c>
      <c r="B30" s="50">
        <f t="shared" si="1"/>
        <v>558.9637083333333</v>
      </c>
      <c r="C30" s="51">
        <f t="shared" si="0"/>
        <v>254.05714285714285</v>
      </c>
      <c r="D30" s="71">
        <f>IF(B30&lt;C30,C30*PARAMETROS!F$5,B30*PARAMETROS!F$5)</f>
        <v>172.71978587499999</v>
      </c>
      <c r="E30" s="71">
        <f>IF(B30&lt;C30,C30*PARAMETROS!F$3,B30*PARAMETROS!F$3)</f>
        <v>172.71978587499999</v>
      </c>
    </row>
    <row r="31" spans="1:5" ht="13.5">
      <c r="A31" s="70">
        <v>12</v>
      </c>
      <c r="B31" s="50">
        <f t="shared" si="1"/>
        <v>515.9665</v>
      </c>
      <c r="C31" s="51">
        <f t="shared" si="0"/>
        <v>234.51428571428568</v>
      </c>
      <c r="D31" s="71">
        <f>IF(B31&lt;C31,C31*PARAMETROS!F$5,B31*PARAMETROS!F$5)</f>
        <v>159.4336485</v>
      </c>
      <c r="E31" s="71">
        <f>IF(B31&lt;C31,C31*PARAMETROS!F$3,B31*PARAMETROS!F$3)</f>
        <v>159.4336485</v>
      </c>
    </row>
    <row r="32" spans="1:5" ht="13.5">
      <c r="A32" s="70">
        <v>11</v>
      </c>
      <c r="B32" s="50">
        <f t="shared" si="1"/>
        <v>472.96929166666666</v>
      </c>
      <c r="C32" s="51">
        <f t="shared" si="0"/>
        <v>214.97142857142853</v>
      </c>
      <c r="D32" s="71">
        <f>IF(B32&lt;C32,C32*PARAMETROS!F$5,B32*PARAMETROS!F$5)</f>
        <v>146.147511125</v>
      </c>
      <c r="E32" s="71">
        <f>IF(B32&lt;C32,C32*PARAMETROS!F$3,B32*PARAMETROS!F$3)</f>
        <v>146.147511125</v>
      </c>
    </row>
    <row r="33" spans="1:5" ht="13.5">
      <c r="A33" s="70">
        <v>10</v>
      </c>
      <c r="B33" s="50">
        <f t="shared" si="1"/>
        <v>429.9720833333333</v>
      </c>
      <c r="C33" s="51">
        <f t="shared" si="0"/>
        <v>195.42857142857142</v>
      </c>
      <c r="D33" s="71">
        <f>IF(B33&lt;C33,C33*PARAMETROS!F$5,B33*PARAMETROS!F$5)</f>
        <v>132.86137374999998</v>
      </c>
      <c r="E33" s="71">
        <f>IF(B33&lt;C33,C33*PARAMETROS!F$3,B33*PARAMETROS!F$3)</f>
        <v>132.86137374999998</v>
      </c>
    </row>
    <row r="34" spans="1:5" ht="13.5">
      <c r="A34" s="70">
        <v>9</v>
      </c>
      <c r="B34" s="50">
        <f t="shared" si="1"/>
        <v>386.974875</v>
      </c>
      <c r="C34" s="51">
        <f t="shared" si="0"/>
        <v>175.8857142857143</v>
      </c>
      <c r="D34" s="71">
        <f>IF(B34&lt;C34,C34*PARAMETROS!F$5,B34*PARAMETROS!F$5)</f>
        <v>119.575236375</v>
      </c>
      <c r="E34" s="71">
        <f>IF(B34&lt;C34,C34*PARAMETROS!F$3,B34*PARAMETROS!F$3)</f>
        <v>119.575236375</v>
      </c>
    </row>
    <row r="35" spans="1:5" ht="13.5">
      <c r="A35" s="70">
        <v>8</v>
      </c>
      <c r="B35" s="50">
        <f t="shared" si="1"/>
        <v>343.97766666666666</v>
      </c>
      <c r="C35" s="51">
        <f t="shared" si="0"/>
        <v>156.34285714285713</v>
      </c>
      <c r="D35" s="71">
        <f>IF(B35&lt;C35,C35*PARAMETROS!F$5,B35*PARAMETROS!F$5)</f>
        <v>106.289099</v>
      </c>
      <c r="E35" s="71">
        <f>IF(B35&lt;C35,C35*PARAMETROS!F$3,B35*PARAMETROS!F$3)</f>
        <v>106.289099</v>
      </c>
    </row>
    <row r="36" spans="1:5" ht="13.5">
      <c r="A36" s="70">
        <v>7</v>
      </c>
      <c r="B36" s="50">
        <f t="shared" si="1"/>
        <v>300.98045833333333</v>
      </c>
      <c r="C36" s="51">
        <f t="shared" si="0"/>
        <v>136.79999999999998</v>
      </c>
      <c r="D36" s="71">
        <f>IF(B36&lt;C36,C36*PARAMETROS!F$5,B36*PARAMETROS!F$5)</f>
        <v>93.002961625</v>
      </c>
      <c r="E36" s="71">
        <f>IF(B36&lt;C36,C36*PARAMETROS!F$3,B36*PARAMETROS!F$3)</f>
        <v>93.002961625</v>
      </c>
    </row>
    <row r="37" spans="1:5" ht="13.5">
      <c r="A37" s="70">
        <v>6</v>
      </c>
      <c r="B37" s="50">
        <f t="shared" si="1"/>
        <v>257.98325</v>
      </c>
      <c r="C37" s="51">
        <f t="shared" si="0"/>
        <v>117.25714285714284</v>
      </c>
      <c r="D37" s="71">
        <f>IF(B37&lt;C37,C37*PARAMETROS!F$5,B37*PARAMETROS!F$5)</f>
        <v>79.71682425</v>
      </c>
      <c r="E37" s="71">
        <f>IF(B37&lt;C37,C37*PARAMETROS!F$3,B37*PARAMETROS!F$3)</f>
        <v>79.71682425</v>
      </c>
    </row>
    <row r="38" spans="1:5" ht="13.5">
      <c r="A38" s="70">
        <v>5</v>
      </c>
      <c r="B38" s="50">
        <f t="shared" si="1"/>
        <v>214.98604166666664</v>
      </c>
      <c r="C38" s="51">
        <f t="shared" si="0"/>
        <v>97.71428571428571</v>
      </c>
      <c r="D38" s="71">
        <f>IF(B38&lt;C38,C38*PARAMETROS!F$5,B38*PARAMETROS!F$5)</f>
        <v>66.43068687499999</v>
      </c>
      <c r="E38" s="71">
        <f>IF(B38&lt;C38,C38*PARAMETROS!F$3,B38*PARAMETROS!F$3)</f>
        <v>66.43068687499999</v>
      </c>
    </row>
    <row r="39" spans="1:5" ht="13.5">
      <c r="A39" s="70">
        <v>4</v>
      </c>
      <c r="B39" s="50">
        <f t="shared" si="1"/>
        <v>171.98883333333333</v>
      </c>
      <c r="C39" s="51">
        <f t="shared" si="0"/>
        <v>78.17142857142856</v>
      </c>
      <c r="D39" s="71">
        <f>IF(B39&lt;C39,C39*PARAMETROS!F$5,B39*PARAMETROS!F$5)</f>
        <v>53.1445495</v>
      </c>
      <c r="E39" s="71">
        <f>IF(B39&lt;C39,C39*PARAMETROS!F$3,B39*PARAMETROS!F$3)</f>
        <v>53.1445495</v>
      </c>
    </row>
    <row r="40" spans="1:5" ht="13.5">
      <c r="A40" s="70">
        <v>3</v>
      </c>
      <c r="B40" s="50">
        <f t="shared" si="1"/>
        <v>128.991625</v>
      </c>
      <c r="C40" s="51">
        <f t="shared" si="0"/>
        <v>58.62857142857142</v>
      </c>
      <c r="D40" s="71">
        <f>IF(B40&lt;C40,C40*PARAMETROS!F$5,B40*PARAMETROS!F$5)</f>
        <v>39.858412125</v>
      </c>
      <c r="E40" s="71">
        <f>IF(B40&lt;C40,C40*PARAMETROS!F$3,B40*PARAMETROS!F$3)</f>
        <v>39.858412125</v>
      </c>
    </row>
    <row r="41" spans="1:5" ht="13.5">
      <c r="A41" s="70">
        <v>2</v>
      </c>
      <c r="B41" s="50">
        <f t="shared" si="1"/>
        <v>85.99441666666667</v>
      </c>
      <c r="C41" s="51">
        <f t="shared" si="0"/>
        <v>39.08571428571428</v>
      </c>
      <c r="D41" s="71">
        <f>IF(B41&lt;C41,C41*PARAMETROS!F$5,B41*PARAMETROS!F$5)</f>
        <v>26.57227475</v>
      </c>
      <c r="E41" s="71">
        <f>IF(B41&lt;C41,C41*PARAMETROS!F$3,B41*PARAMETROS!F$3)</f>
        <v>26.57227475</v>
      </c>
    </row>
    <row r="42" spans="1:5" ht="13.5">
      <c r="A42" s="70">
        <v>1</v>
      </c>
      <c r="B42" s="50">
        <f t="shared" si="1"/>
        <v>42.99720833333333</v>
      </c>
      <c r="C42" s="51">
        <f t="shared" si="0"/>
        <v>19.54285714285714</v>
      </c>
      <c r="D42" s="71">
        <f>IF(B42&lt;C42,C42*PARAMETROS!F$5,B42*PARAMETROS!F$5)</f>
        <v>13.286137375</v>
      </c>
      <c r="E42" s="71">
        <f>IF(B42&lt;C42,C42*PARAMETROS!F$3,B42*PARAMETROS!F$3)</f>
        <v>13.286137375</v>
      </c>
    </row>
    <row r="45" ht="13.5" thickBot="1"/>
    <row r="46" spans="2:3" ht="42" thickBot="1">
      <c r="B46" s="63" t="s">
        <v>59</v>
      </c>
      <c r="C46" s="64">
        <v>4.56</v>
      </c>
    </row>
  </sheetData>
  <sheetProtection/>
  <mergeCells count="1">
    <mergeCell ref="D1:E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C1" sqref="C1:C16384"/>
    </sheetView>
  </sheetViews>
  <sheetFormatPr defaultColWidth="11.421875" defaultRowHeight="12.75"/>
  <cols>
    <col min="1" max="1" width="25.140625" style="1" bestFit="1" customWidth="1"/>
    <col min="2" max="2" width="20.7109375" style="1" bestFit="1" customWidth="1"/>
    <col min="3" max="3" width="19.7109375" style="37" hidden="1" customWidth="1"/>
    <col min="4" max="4" width="15.57421875" style="0" bestFit="1" customWidth="1"/>
    <col min="5" max="5" width="17.7109375" style="0" bestFit="1" customWidth="1"/>
    <col min="6" max="6" width="6.8515625" style="0" customWidth="1"/>
    <col min="7" max="7" width="6.8515625" style="0" bestFit="1" customWidth="1"/>
    <col min="8" max="8" width="28.7109375" style="0" bestFit="1" customWidth="1"/>
    <col min="9" max="9" width="12.421875" style="0" bestFit="1" customWidth="1"/>
    <col min="10" max="10" width="37.28125" style="0" bestFit="1" customWidth="1"/>
  </cols>
  <sheetData>
    <row r="1" spans="2:5" ht="42.75" customHeight="1" thickBot="1">
      <c r="B1" s="66" t="s">
        <v>4</v>
      </c>
      <c r="C1" s="66"/>
      <c r="D1" s="79" t="s">
        <v>47</v>
      </c>
      <c r="E1" s="80"/>
    </row>
    <row r="2" spans="1:9" ht="27">
      <c r="A2" s="67" t="s">
        <v>0</v>
      </c>
      <c r="B2" s="68" t="s">
        <v>5</v>
      </c>
      <c r="C2" s="69" t="s">
        <v>60</v>
      </c>
      <c r="D2" s="68" t="s">
        <v>45</v>
      </c>
      <c r="E2" s="68" t="s">
        <v>46</v>
      </c>
      <c r="H2" s="72" t="s">
        <v>65</v>
      </c>
      <c r="I2" s="48"/>
    </row>
    <row r="3" spans="1:9" ht="13.5">
      <c r="A3" s="70">
        <v>40</v>
      </c>
      <c r="B3" s="50">
        <f>PARAMETROS!I35</f>
        <v>1650.81</v>
      </c>
      <c r="C3" s="51"/>
      <c r="D3" s="71">
        <f>PRODUCT(B3,PARAMETROS!F$4)</f>
        <v>510.10029</v>
      </c>
      <c r="E3" s="71">
        <f>PRODUCT(B3,PARAMETROS!F$2)</f>
        <v>510.10029</v>
      </c>
      <c r="H3" s="54" t="s">
        <v>61</v>
      </c>
      <c r="I3" s="55">
        <v>0.309</v>
      </c>
    </row>
    <row r="4" spans="1:9" ht="13.5">
      <c r="A4" s="70">
        <v>39</v>
      </c>
      <c r="B4" s="50">
        <f>PRODUCT(B$3,A4)/A$3</f>
        <v>1609.53975</v>
      </c>
      <c r="C4" s="51">
        <f>(A4/7*30)*$C$46</f>
        <v>762.1714285714285</v>
      </c>
      <c r="D4" s="71">
        <f>IF(B4&lt;C4,C4*PARAMETROS!F$5,B4*PARAMETROS!F$5)</f>
        <v>497.34778274999996</v>
      </c>
      <c r="E4" s="71">
        <f>IF(B4&lt;C4,C4*PARAMETROS!F$3,B4*PARAMETROS!F$3)</f>
        <v>497.34778274999996</v>
      </c>
      <c r="H4" s="54" t="s">
        <v>62</v>
      </c>
      <c r="I4" s="55">
        <v>0.309</v>
      </c>
    </row>
    <row r="5" spans="1:9" ht="13.5">
      <c r="A5" s="70">
        <v>38</v>
      </c>
      <c r="B5" s="50">
        <f>PRODUCT(B$3,A5)/A$3</f>
        <v>1568.2694999999999</v>
      </c>
      <c r="C5" s="51">
        <f aca="true" t="shared" si="0" ref="C5:C42">(A5/7*30)*$C$46</f>
        <v>742.6285714285714</v>
      </c>
      <c r="D5" s="71">
        <f>IF(B5&lt;C5,C5*PARAMETROS!F$5,B5*PARAMETROS!F$5)</f>
        <v>484.59527549999996</v>
      </c>
      <c r="E5" s="71">
        <f>IF(B5&lt;C5,C5*PARAMETROS!F$3,B5*PARAMETROS!F$3)</f>
        <v>484.59527549999996</v>
      </c>
      <c r="H5" s="54" t="s">
        <v>63</v>
      </c>
      <c r="I5" s="55">
        <v>0.309</v>
      </c>
    </row>
    <row r="6" spans="1:9" ht="13.5">
      <c r="A6" s="70">
        <v>37</v>
      </c>
      <c r="B6" s="50">
        <f aca="true" t="shared" si="1" ref="B6:B42">PRODUCT(B$3,A6)/A$3</f>
        <v>1526.99925</v>
      </c>
      <c r="C6" s="51">
        <f t="shared" si="0"/>
        <v>723.0857142857142</v>
      </c>
      <c r="D6" s="71">
        <f>IF(B6&lt;C6,C6*PARAMETROS!F$5,B6*PARAMETROS!F$5)</f>
        <v>471.84276825</v>
      </c>
      <c r="E6" s="71">
        <f>IF(B6&lt;C6,C6*PARAMETROS!F$3,B6*PARAMETROS!F$3)</f>
        <v>471.84276825</v>
      </c>
      <c r="H6" s="54" t="s">
        <v>64</v>
      </c>
      <c r="I6" s="55">
        <v>0.309</v>
      </c>
    </row>
    <row r="7" spans="1:5" ht="13.5">
      <c r="A7" s="70">
        <v>36</v>
      </c>
      <c r="B7" s="50">
        <f t="shared" si="1"/>
        <v>1485.7289999999998</v>
      </c>
      <c r="C7" s="51">
        <f t="shared" si="0"/>
        <v>703.5428571428572</v>
      </c>
      <c r="D7" s="71">
        <f>IF(B7&lt;C7,C7*PARAMETROS!F$5,B7*PARAMETROS!F$5)</f>
        <v>459.09026099999994</v>
      </c>
      <c r="E7" s="71">
        <f>IF(B7&lt;C7,C7*PARAMETROS!F$3,B7*PARAMETROS!F$3)</f>
        <v>459.09026099999994</v>
      </c>
    </row>
    <row r="8" spans="1:5" ht="13.5">
      <c r="A8" s="70">
        <v>35</v>
      </c>
      <c r="B8" s="50">
        <f t="shared" si="1"/>
        <v>1444.45875</v>
      </c>
      <c r="C8" s="51">
        <f t="shared" si="0"/>
        <v>683.9999999999999</v>
      </c>
      <c r="D8" s="71">
        <f>IF(B8&lt;C8,C8*PARAMETROS!F$5,B8*PARAMETROS!F$5)</f>
        <v>446.33775375</v>
      </c>
      <c r="E8" s="71">
        <f>IF(B8&lt;C8,C8*PARAMETROS!F$3,B8*PARAMETROS!F$3)</f>
        <v>446.33775375</v>
      </c>
    </row>
    <row r="9" spans="1:5" ht="13.5">
      <c r="A9" s="70">
        <v>34</v>
      </c>
      <c r="B9" s="50">
        <f t="shared" si="1"/>
        <v>1403.1885</v>
      </c>
      <c r="C9" s="51">
        <f t="shared" si="0"/>
        <v>664.4571428571427</v>
      </c>
      <c r="D9" s="71">
        <f>IF(B9&lt;C9,C9*PARAMETROS!F$5,B9*PARAMETROS!F$5)</f>
        <v>433.5852465</v>
      </c>
      <c r="E9" s="71">
        <f>IF(B9&lt;C9,C9*PARAMETROS!F$3,B9*PARAMETROS!F$3)</f>
        <v>433.5852465</v>
      </c>
    </row>
    <row r="10" spans="1:5" ht="13.5">
      <c r="A10" s="70">
        <v>33</v>
      </c>
      <c r="B10" s="50">
        <f t="shared" si="1"/>
        <v>1361.91825</v>
      </c>
      <c r="C10" s="51">
        <f t="shared" si="0"/>
        <v>644.9142857142857</v>
      </c>
      <c r="D10" s="71">
        <f>IF(B10&lt;C10,C10*PARAMETROS!F$5,B10*PARAMETROS!F$5)</f>
        <v>420.83273925</v>
      </c>
      <c r="E10" s="71">
        <f>IF(B10&lt;C10,C10*PARAMETROS!F$3,B10*PARAMETROS!F$3)</f>
        <v>420.83273925</v>
      </c>
    </row>
    <row r="11" spans="1:5" ht="13.5">
      <c r="A11" s="70">
        <v>32</v>
      </c>
      <c r="B11" s="50">
        <f t="shared" si="1"/>
        <v>1320.648</v>
      </c>
      <c r="C11" s="51">
        <f t="shared" si="0"/>
        <v>625.3714285714285</v>
      </c>
      <c r="D11" s="71">
        <f>IF(B11&lt;C11,C11*PARAMETROS!F$5,B11*PARAMETROS!F$5)</f>
        <v>408.08023199999997</v>
      </c>
      <c r="E11" s="71">
        <f>IF(B11&lt;C11,C11*PARAMETROS!F$3,B11*PARAMETROS!F$3)</f>
        <v>408.08023199999997</v>
      </c>
    </row>
    <row r="12" spans="1:5" ht="13.5">
      <c r="A12" s="70">
        <v>31</v>
      </c>
      <c r="B12" s="50">
        <f t="shared" si="1"/>
        <v>1279.37775</v>
      </c>
      <c r="C12" s="51">
        <f t="shared" si="0"/>
        <v>605.8285714285714</v>
      </c>
      <c r="D12" s="71">
        <f>IF(B12&lt;C12,C12*PARAMETROS!F$5,B12*PARAMETROS!F$5)</f>
        <v>395.32772475</v>
      </c>
      <c r="E12" s="71">
        <f>IF(B12&lt;C12,C12*PARAMETROS!F$3,B12*PARAMETROS!F$3)</f>
        <v>395.32772475</v>
      </c>
    </row>
    <row r="13" spans="1:5" ht="13.5">
      <c r="A13" s="70">
        <v>30</v>
      </c>
      <c r="B13" s="50">
        <f t="shared" si="1"/>
        <v>1238.1074999999998</v>
      </c>
      <c r="C13" s="51">
        <f t="shared" si="0"/>
        <v>586.2857142857141</v>
      </c>
      <c r="D13" s="71">
        <f>IF(B13&lt;C13,C13*PARAMETROS!F$5,B13*PARAMETROS!F$5)</f>
        <v>382.57521749999995</v>
      </c>
      <c r="E13" s="71">
        <f>IF(B13&lt;C13,C13*PARAMETROS!F$3,B13*PARAMETROS!F$3)</f>
        <v>382.57521749999995</v>
      </c>
    </row>
    <row r="14" spans="1:5" ht="13.5">
      <c r="A14" s="70">
        <v>29</v>
      </c>
      <c r="B14" s="50">
        <f t="shared" si="1"/>
        <v>1196.83725</v>
      </c>
      <c r="C14" s="51">
        <f t="shared" si="0"/>
        <v>566.7428571428571</v>
      </c>
      <c r="D14" s="71">
        <f>IF(B14&lt;C14,C14*PARAMETROS!F$5,B14*PARAMETROS!F$5)</f>
        <v>369.82271025</v>
      </c>
      <c r="E14" s="71">
        <f>IF(B14&lt;C14,C14*PARAMETROS!F$3,B14*PARAMETROS!F$3)</f>
        <v>369.82271025</v>
      </c>
    </row>
    <row r="15" spans="1:5" ht="13.5">
      <c r="A15" s="70">
        <v>28</v>
      </c>
      <c r="B15" s="50">
        <f t="shared" si="1"/>
        <v>1155.567</v>
      </c>
      <c r="C15" s="51">
        <f t="shared" si="0"/>
        <v>547.1999999999999</v>
      </c>
      <c r="D15" s="71">
        <f>IF(B15&lt;C15,C15*PARAMETROS!F$5,B15*PARAMETROS!F$5)</f>
        <v>357.070203</v>
      </c>
      <c r="E15" s="71">
        <f>IF(B15&lt;C15,C15*PARAMETROS!F$3,B15*PARAMETROS!F$3)</f>
        <v>357.070203</v>
      </c>
    </row>
    <row r="16" spans="1:5" ht="13.5">
      <c r="A16" s="70">
        <v>27</v>
      </c>
      <c r="B16" s="50">
        <f t="shared" si="1"/>
        <v>1114.29675</v>
      </c>
      <c r="C16" s="51">
        <f t="shared" si="0"/>
        <v>527.6571428571428</v>
      </c>
      <c r="D16" s="71">
        <f>IF(B16&lt;C16,C16*PARAMETROS!F$5,B16*PARAMETROS!F$5)</f>
        <v>344.31769575</v>
      </c>
      <c r="E16" s="71">
        <f>IF(B16&lt;C16,C16*PARAMETROS!F$3,B16*PARAMETROS!F$3)</f>
        <v>344.31769575</v>
      </c>
    </row>
    <row r="17" spans="1:5" ht="13.5">
      <c r="A17" s="70">
        <v>26</v>
      </c>
      <c r="B17" s="50">
        <f t="shared" si="1"/>
        <v>1073.0265</v>
      </c>
      <c r="C17" s="51">
        <f t="shared" si="0"/>
        <v>508.1142857142857</v>
      </c>
      <c r="D17" s="71">
        <f>IF(B17&lt;C17,C17*PARAMETROS!F$5,B17*PARAMETROS!F$5)</f>
        <v>331.5651885</v>
      </c>
      <c r="E17" s="71">
        <f>IF(B17&lt;C17,C17*PARAMETROS!F$3,B17*PARAMETROS!F$3)</f>
        <v>331.5651885</v>
      </c>
    </row>
    <row r="18" spans="1:5" ht="13.5">
      <c r="A18" s="70">
        <v>25</v>
      </c>
      <c r="B18" s="50">
        <f t="shared" si="1"/>
        <v>1031.75625</v>
      </c>
      <c r="C18" s="51">
        <f t="shared" si="0"/>
        <v>488.57142857142856</v>
      </c>
      <c r="D18" s="71">
        <f>IF(B18&lt;C18,C18*PARAMETROS!F$5,B18*PARAMETROS!F$5)</f>
        <v>318.81268124999997</v>
      </c>
      <c r="E18" s="71">
        <f>IF(B18&lt;C18,C18*PARAMETROS!F$3,B18*PARAMETROS!F$3)</f>
        <v>318.81268124999997</v>
      </c>
    </row>
    <row r="19" spans="1:5" ht="13.5">
      <c r="A19" s="70">
        <v>24</v>
      </c>
      <c r="B19" s="50">
        <f t="shared" si="1"/>
        <v>990.4860000000001</v>
      </c>
      <c r="C19" s="51">
        <f t="shared" si="0"/>
        <v>469.02857142857135</v>
      </c>
      <c r="D19" s="71">
        <f>IF(B19&lt;C19,C19*PARAMETROS!F$5,B19*PARAMETROS!F$5)</f>
        <v>306.060174</v>
      </c>
      <c r="E19" s="71">
        <f>IF(B19&lt;C19,C19*PARAMETROS!F$3,B19*PARAMETROS!F$3)</f>
        <v>306.060174</v>
      </c>
    </row>
    <row r="20" spans="1:5" ht="13.5">
      <c r="A20" s="70">
        <v>23</v>
      </c>
      <c r="B20" s="50">
        <f t="shared" si="1"/>
        <v>949.21575</v>
      </c>
      <c r="C20" s="51">
        <f t="shared" si="0"/>
        <v>449.48571428571427</v>
      </c>
      <c r="D20" s="71">
        <f>IF(B20&lt;C20,C20*PARAMETROS!F$5,B20*PARAMETROS!F$5)</f>
        <v>293.30766675</v>
      </c>
      <c r="E20" s="71">
        <f>IF(B20&lt;C20,C20*PARAMETROS!F$3,B20*PARAMETROS!F$3)</f>
        <v>293.30766675</v>
      </c>
    </row>
    <row r="21" spans="1:5" ht="13.5">
      <c r="A21" s="70">
        <v>22</v>
      </c>
      <c r="B21" s="50">
        <f t="shared" si="1"/>
        <v>907.9455</v>
      </c>
      <c r="C21" s="51">
        <f t="shared" si="0"/>
        <v>429.94285714285706</v>
      </c>
      <c r="D21" s="71">
        <f>IF(B21&lt;C21,C21*PARAMETROS!F$5,B21*PARAMETROS!F$5)</f>
        <v>280.5551595</v>
      </c>
      <c r="E21" s="71">
        <f>IF(B21&lt;C21,C21*PARAMETROS!F$3,B21*PARAMETROS!F$3)</f>
        <v>280.5551595</v>
      </c>
    </row>
    <row r="22" spans="1:5" ht="13.5">
      <c r="A22" s="70">
        <v>21</v>
      </c>
      <c r="B22" s="50">
        <f t="shared" si="1"/>
        <v>866.67525</v>
      </c>
      <c r="C22" s="51">
        <f t="shared" si="0"/>
        <v>410.4</v>
      </c>
      <c r="D22" s="71">
        <f>IF(B22&lt;C22,C22*PARAMETROS!F$5,B22*PARAMETROS!F$5)</f>
        <v>267.80265225</v>
      </c>
      <c r="E22" s="71">
        <f>IF(B22&lt;C22,C22*PARAMETROS!F$3,B22*PARAMETROS!F$3)</f>
        <v>267.80265225</v>
      </c>
    </row>
    <row r="23" spans="1:5" ht="13.5">
      <c r="A23" s="70">
        <v>20</v>
      </c>
      <c r="B23" s="50">
        <f t="shared" si="1"/>
        <v>825.405</v>
      </c>
      <c r="C23" s="51">
        <f t="shared" si="0"/>
        <v>390.85714285714283</v>
      </c>
      <c r="D23" s="71">
        <f>IF(B23&lt;C23,C23*PARAMETROS!F$5,B23*PARAMETROS!F$5)</f>
        <v>255.050145</v>
      </c>
      <c r="E23" s="71">
        <f>IF(B23&lt;C23,C23*PARAMETROS!F$3,B23*PARAMETROS!F$3)</f>
        <v>255.050145</v>
      </c>
    </row>
    <row r="24" spans="1:5" ht="13.5">
      <c r="A24" s="70">
        <v>19</v>
      </c>
      <c r="B24" s="50">
        <f t="shared" si="1"/>
        <v>784.1347499999999</v>
      </c>
      <c r="C24" s="51">
        <f t="shared" si="0"/>
        <v>371.3142857142857</v>
      </c>
      <c r="D24" s="71">
        <f>IF(B24&lt;C24,C24*PARAMETROS!F$5,B24*PARAMETROS!F$5)</f>
        <v>242.29763774999998</v>
      </c>
      <c r="E24" s="71">
        <f>IF(B24&lt;C24,C24*PARAMETROS!F$3,B24*PARAMETROS!F$3)</f>
        <v>242.29763774999998</v>
      </c>
    </row>
    <row r="25" spans="1:5" ht="13.5">
      <c r="A25" s="70">
        <v>18</v>
      </c>
      <c r="B25" s="50">
        <f t="shared" si="1"/>
        <v>742.8644999999999</v>
      </c>
      <c r="C25" s="51">
        <f t="shared" si="0"/>
        <v>351.7714285714286</v>
      </c>
      <c r="D25" s="71">
        <f>IF(B25&lt;C25,C25*PARAMETROS!F$5,B25*PARAMETROS!F$5)</f>
        <v>229.54513049999997</v>
      </c>
      <c r="E25" s="71">
        <f>IF(B25&lt;C25,C25*PARAMETROS!F$3,B25*PARAMETROS!F$3)</f>
        <v>229.54513049999997</v>
      </c>
    </row>
    <row r="26" spans="1:5" ht="13.5">
      <c r="A26" s="70">
        <v>17</v>
      </c>
      <c r="B26" s="50">
        <f t="shared" si="1"/>
        <v>701.59425</v>
      </c>
      <c r="C26" s="51">
        <f t="shared" si="0"/>
        <v>332.22857142857134</v>
      </c>
      <c r="D26" s="71">
        <f>IF(B26&lt;C26,C26*PARAMETROS!F$5,B26*PARAMETROS!F$5)</f>
        <v>216.79262325</v>
      </c>
      <c r="E26" s="71">
        <f>IF(B26&lt;C26,C26*PARAMETROS!F$3,B26*PARAMETROS!F$3)</f>
        <v>216.79262325</v>
      </c>
    </row>
    <row r="27" spans="1:5" ht="13.5">
      <c r="A27" s="70">
        <v>16</v>
      </c>
      <c r="B27" s="50">
        <f t="shared" si="1"/>
        <v>660.324</v>
      </c>
      <c r="C27" s="51">
        <f t="shared" si="0"/>
        <v>312.68571428571425</v>
      </c>
      <c r="D27" s="71">
        <f>IF(B27&lt;C27,C27*PARAMETROS!F$5,B27*PARAMETROS!F$5)</f>
        <v>204.04011599999998</v>
      </c>
      <c r="E27" s="71">
        <f>IF(B27&lt;C27,C27*PARAMETROS!F$3,B27*PARAMETROS!F$3)</f>
        <v>204.04011599999998</v>
      </c>
    </row>
    <row r="28" spans="1:5" ht="13.5">
      <c r="A28" s="70">
        <v>15</v>
      </c>
      <c r="B28" s="50">
        <f t="shared" si="1"/>
        <v>619.0537499999999</v>
      </c>
      <c r="C28" s="51">
        <f t="shared" si="0"/>
        <v>293.14285714285705</v>
      </c>
      <c r="D28" s="71">
        <f>IF(B28&lt;C28,C28*PARAMETROS!F$5,B28*PARAMETROS!F$5)</f>
        <v>191.28760874999998</v>
      </c>
      <c r="E28" s="71">
        <f>IF(B28&lt;C28,C28*PARAMETROS!F$3,B28*PARAMETROS!F$3)</f>
        <v>191.28760874999998</v>
      </c>
    </row>
    <row r="29" spans="1:5" ht="13.5">
      <c r="A29" s="70">
        <v>14</v>
      </c>
      <c r="B29" s="50">
        <f t="shared" si="1"/>
        <v>577.7835</v>
      </c>
      <c r="C29" s="51">
        <f t="shared" si="0"/>
        <v>273.59999999999997</v>
      </c>
      <c r="D29" s="71">
        <f>IF(B29&lt;C29,C29*PARAMETROS!F$5,B29*PARAMETROS!F$5)</f>
        <v>178.5351015</v>
      </c>
      <c r="E29" s="71">
        <f>IF(B29&lt;C29,C29*PARAMETROS!F$3,B29*PARAMETROS!F$3)</f>
        <v>178.5351015</v>
      </c>
    </row>
    <row r="30" spans="1:5" ht="13.5">
      <c r="A30" s="70">
        <v>13</v>
      </c>
      <c r="B30" s="50">
        <f t="shared" si="1"/>
        <v>536.51325</v>
      </c>
      <c r="C30" s="51">
        <f t="shared" si="0"/>
        <v>254.05714285714285</v>
      </c>
      <c r="D30" s="71">
        <f>IF(B30&lt;C30,C30*PARAMETROS!F$5,B30*PARAMETROS!F$5)</f>
        <v>165.78259425</v>
      </c>
      <c r="E30" s="71">
        <f>IF(B30&lt;C30,C30*PARAMETROS!F$3,B30*PARAMETROS!F$3)</f>
        <v>165.78259425</v>
      </c>
    </row>
    <row r="31" spans="1:5" ht="13.5">
      <c r="A31" s="70">
        <v>12</v>
      </c>
      <c r="B31" s="50">
        <f t="shared" si="1"/>
        <v>495.24300000000005</v>
      </c>
      <c r="C31" s="51">
        <f t="shared" si="0"/>
        <v>234.51428571428568</v>
      </c>
      <c r="D31" s="71">
        <f>IF(B31&lt;C31,C31*PARAMETROS!F$5,B31*PARAMETROS!F$5)</f>
        <v>153.030087</v>
      </c>
      <c r="E31" s="71">
        <f>IF(B31&lt;C31,C31*PARAMETROS!F$3,B31*PARAMETROS!F$3)</f>
        <v>153.030087</v>
      </c>
    </row>
    <row r="32" spans="1:5" ht="13.5">
      <c r="A32" s="70">
        <v>11</v>
      </c>
      <c r="B32" s="50">
        <f t="shared" si="1"/>
        <v>453.97275</v>
      </c>
      <c r="C32" s="51">
        <f t="shared" si="0"/>
        <v>214.97142857142853</v>
      </c>
      <c r="D32" s="71">
        <f>IF(B32&lt;C32,C32*PARAMETROS!F$5,B32*PARAMETROS!F$5)</f>
        <v>140.27757975</v>
      </c>
      <c r="E32" s="71">
        <f>IF(B32&lt;C32,C32*PARAMETROS!F$3,B32*PARAMETROS!F$3)</f>
        <v>140.27757975</v>
      </c>
    </row>
    <row r="33" spans="1:5" ht="13.5">
      <c r="A33" s="70">
        <v>10</v>
      </c>
      <c r="B33" s="50">
        <f t="shared" si="1"/>
        <v>412.7025</v>
      </c>
      <c r="C33" s="51">
        <f t="shared" si="0"/>
        <v>195.42857142857142</v>
      </c>
      <c r="D33" s="71">
        <f>IF(B33&lt;C33,C33*PARAMETROS!F$5,B33*PARAMETROS!F$5)</f>
        <v>127.5250725</v>
      </c>
      <c r="E33" s="71">
        <f>IF(B33&lt;C33,C33*PARAMETROS!F$3,B33*PARAMETROS!F$3)</f>
        <v>127.5250725</v>
      </c>
    </row>
    <row r="34" spans="1:5" ht="13.5">
      <c r="A34" s="70">
        <v>9</v>
      </c>
      <c r="B34" s="50">
        <f t="shared" si="1"/>
        <v>371.43224999999995</v>
      </c>
      <c r="C34" s="51">
        <f t="shared" si="0"/>
        <v>175.8857142857143</v>
      </c>
      <c r="D34" s="71">
        <f>IF(B34&lt;C34,C34*PARAMETROS!F$5,B34*PARAMETROS!F$5)</f>
        <v>114.77256524999999</v>
      </c>
      <c r="E34" s="71">
        <f>IF(B34&lt;C34,C34*PARAMETROS!F$3,B34*PARAMETROS!F$3)</f>
        <v>114.77256524999999</v>
      </c>
    </row>
    <row r="35" spans="1:5" ht="13.5">
      <c r="A35" s="70">
        <v>8</v>
      </c>
      <c r="B35" s="50">
        <f t="shared" si="1"/>
        <v>330.162</v>
      </c>
      <c r="C35" s="51">
        <f t="shared" si="0"/>
        <v>156.34285714285713</v>
      </c>
      <c r="D35" s="71">
        <f>IF(B35&lt;C35,C35*PARAMETROS!F$5,B35*PARAMETROS!F$5)</f>
        <v>102.02005799999999</v>
      </c>
      <c r="E35" s="71">
        <f>IF(B35&lt;C35,C35*PARAMETROS!F$3,B35*PARAMETROS!F$3)</f>
        <v>102.02005799999999</v>
      </c>
    </row>
    <row r="36" spans="1:5" ht="13.5">
      <c r="A36" s="70">
        <v>7</v>
      </c>
      <c r="B36" s="50">
        <f t="shared" si="1"/>
        <v>288.89175</v>
      </c>
      <c r="C36" s="51">
        <f t="shared" si="0"/>
        <v>136.79999999999998</v>
      </c>
      <c r="D36" s="71">
        <f>IF(B36&lt;C36,C36*PARAMETROS!F$5,B36*PARAMETROS!F$5)</f>
        <v>89.26755075</v>
      </c>
      <c r="E36" s="71">
        <f>IF(B36&lt;C36,C36*PARAMETROS!F$3,B36*PARAMETROS!F$3)</f>
        <v>89.26755075</v>
      </c>
    </row>
    <row r="37" spans="1:5" ht="13.5">
      <c r="A37" s="70">
        <v>6</v>
      </c>
      <c r="B37" s="50">
        <f t="shared" si="1"/>
        <v>247.62150000000003</v>
      </c>
      <c r="C37" s="51">
        <f t="shared" si="0"/>
        <v>117.25714285714284</v>
      </c>
      <c r="D37" s="71">
        <f>IF(B37&lt;C37,C37*PARAMETROS!F$5,B37*PARAMETROS!F$5)</f>
        <v>76.5150435</v>
      </c>
      <c r="E37" s="71">
        <f>IF(B37&lt;C37,C37*PARAMETROS!F$3,B37*PARAMETROS!F$3)</f>
        <v>76.5150435</v>
      </c>
    </row>
    <row r="38" spans="1:5" ht="13.5">
      <c r="A38" s="70">
        <v>5</v>
      </c>
      <c r="B38" s="50">
        <f t="shared" si="1"/>
        <v>206.35125</v>
      </c>
      <c r="C38" s="51">
        <f t="shared" si="0"/>
        <v>97.71428571428571</v>
      </c>
      <c r="D38" s="71">
        <f>IF(B38&lt;C38,C38*PARAMETROS!F$5,B38*PARAMETROS!F$5)</f>
        <v>63.76253625</v>
      </c>
      <c r="E38" s="71">
        <f>IF(B38&lt;C38,C38*PARAMETROS!F$3,B38*PARAMETROS!F$3)</f>
        <v>63.76253625</v>
      </c>
    </row>
    <row r="39" spans="1:5" ht="13.5">
      <c r="A39" s="70">
        <v>4</v>
      </c>
      <c r="B39" s="50">
        <f t="shared" si="1"/>
        <v>165.081</v>
      </c>
      <c r="C39" s="51">
        <f t="shared" si="0"/>
        <v>78.17142857142856</v>
      </c>
      <c r="D39" s="71">
        <f>IF(B39&lt;C39,C39*PARAMETROS!F$5,B39*PARAMETROS!F$5)</f>
        <v>51.010028999999996</v>
      </c>
      <c r="E39" s="71">
        <f>IF(B39&lt;C39,C39*PARAMETROS!F$3,B39*PARAMETROS!F$3)</f>
        <v>51.010028999999996</v>
      </c>
    </row>
    <row r="40" spans="1:5" ht="13.5">
      <c r="A40" s="70">
        <v>3</v>
      </c>
      <c r="B40" s="50">
        <f t="shared" si="1"/>
        <v>123.81075000000001</v>
      </c>
      <c r="C40" s="51">
        <f t="shared" si="0"/>
        <v>58.62857142857142</v>
      </c>
      <c r="D40" s="71">
        <f>IF(B40&lt;C40,C40*PARAMETROS!F$5,B40*PARAMETROS!F$5)</f>
        <v>38.25752175</v>
      </c>
      <c r="E40" s="71">
        <f>IF(B40&lt;C40,C40*PARAMETROS!F$3,B40*PARAMETROS!F$3)</f>
        <v>38.25752175</v>
      </c>
    </row>
    <row r="41" spans="1:5" ht="13.5">
      <c r="A41" s="70">
        <v>2</v>
      </c>
      <c r="B41" s="50">
        <f t="shared" si="1"/>
        <v>82.5405</v>
      </c>
      <c r="C41" s="51">
        <f t="shared" si="0"/>
        <v>39.08571428571428</v>
      </c>
      <c r="D41" s="71">
        <f>IF(B41&lt;C41,C41*PARAMETROS!F$5,B41*PARAMETROS!F$5)</f>
        <v>25.505014499999998</v>
      </c>
      <c r="E41" s="71">
        <f>IF(B41&lt;C41,C41*PARAMETROS!F$3,B41*PARAMETROS!F$3)</f>
        <v>25.505014499999998</v>
      </c>
    </row>
    <row r="42" spans="1:5" ht="13.5">
      <c r="A42" s="70">
        <v>1</v>
      </c>
      <c r="B42" s="50">
        <f t="shared" si="1"/>
        <v>41.27025</v>
      </c>
      <c r="C42" s="51">
        <f t="shared" si="0"/>
        <v>19.54285714285714</v>
      </c>
      <c r="D42" s="71">
        <f>IF(B42&lt;C42,C42*PARAMETROS!F$5,B42*PARAMETROS!F$5)</f>
        <v>12.752507249999999</v>
      </c>
      <c r="E42" s="71">
        <f>IF(B42&lt;C42,C42*PARAMETROS!F$3,B42*PARAMETROS!F$3)</f>
        <v>12.752507249999999</v>
      </c>
    </row>
    <row r="45" ht="13.5" thickBot="1"/>
    <row r="46" spans="2:3" ht="42" thickBot="1">
      <c r="B46" s="63" t="s">
        <v>59</v>
      </c>
      <c r="C46" s="64">
        <v>4.56</v>
      </c>
    </row>
  </sheetData>
  <sheetProtection/>
  <mergeCells count="1">
    <mergeCell ref="D1:E1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25.140625" style="0" bestFit="1" customWidth="1"/>
    <col min="2" max="2" width="17.57421875" style="0" bestFit="1" customWidth="1"/>
    <col min="3" max="3" width="16.7109375" style="0" bestFit="1" customWidth="1"/>
    <col min="4" max="4" width="16.7109375" style="0" customWidth="1"/>
    <col min="5" max="5" width="29.140625" style="0" bestFit="1" customWidth="1"/>
    <col min="8" max="8" width="24.140625" style="0" bestFit="1" customWidth="1"/>
    <col min="9" max="9" width="11.421875" style="3" customWidth="1"/>
    <col min="10" max="10" width="7.140625" style="0" customWidth="1"/>
  </cols>
  <sheetData>
    <row r="1" spans="1:9" ht="12.75">
      <c r="A1" s="15" t="s">
        <v>2</v>
      </c>
      <c r="B1" s="27" t="s">
        <v>29</v>
      </c>
      <c r="C1" s="25" t="s">
        <v>23</v>
      </c>
      <c r="D1" s="24"/>
      <c r="E1" s="2" t="s">
        <v>3</v>
      </c>
      <c r="H1" s="81" t="s">
        <v>6</v>
      </c>
      <c r="I1" s="81"/>
    </row>
    <row r="2" spans="1:9" ht="12.75">
      <c r="A2" s="21" t="s">
        <v>27</v>
      </c>
      <c r="B2" s="29">
        <f>B16</f>
        <v>1223.11</v>
      </c>
      <c r="C2" s="30">
        <f>C16</f>
        <v>3379.8566666666666</v>
      </c>
      <c r="E2" s="32" t="s">
        <v>48</v>
      </c>
      <c r="F2" s="33">
        <v>0.309</v>
      </c>
      <c r="H2" s="4" t="s">
        <v>7</v>
      </c>
      <c r="I2" s="5">
        <v>599.25</v>
      </c>
    </row>
    <row r="3" spans="1:9" ht="12.75">
      <c r="A3" s="16" t="s">
        <v>1</v>
      </c>
      <c r="B3" s="28">
        <f>B26</f>
        <v>1223.11</v>
      </c>
      <c r="C3" s="30">
        <f>C26</f>
        <v>2684.838333333333</v>
      </c>
      <c r="E3" s="32" t="s">
        <v>49</v>
      </c>
      <c r="F3" s="33">
        <v>0.309</v>
      </c>
      <c r="H3" s="4" t="s">
        <v>17</v>
      </c>
      <c r="I3" s="5">
        <v>305.01</v>
      </c>
    </row>
    <row r="4" spans="1:9" ht="12.75">
      <c r="A4" s="16" t="s">
        <v>12</v>
      </c>
      <c r="B4" s="28">
        <f>B36</f>
        <v>1075.5433333333333</v>
      </c>
      <c r="C4" s="30">
        <f>C36</f>
        <v>2147.8706666666667</v>
      </c>
      <c r="E4" s="32" t="s">
        <v>50</v>
      </c>
      <c r="F4" s="33">
        <v>0.309</v>
      </c>
      <c r="H4" s="4" t="s">
        <v>18</v>
      </c>
      <c r="I4" s="5">
        <v>561.83</v>
      </c>
    </row>
    <row r="5" spans="1:9" ht="13.5" thickBot="1">
      <c r="A5" s="16" t="s">
        <v>14</v>
      </c>
      <c r="B5" s="28">
        <f>I21</f>
        <v>2002.2383333333335</v>
      </c>
      <c r="C5" s="26"/>
      <c r="E5" s="34" t="s">
        <v>51</v>
      </c>
      <c r="F5" s="33">
        <v>0.309</v>
      </c>
      <c r="H5" s="6" t="s">
        <v>10</v>
      </c>
      <c r="I5" s="7"/>
    </row>
    <row r="6" spans="1:9" ht="12.75">
      <c r="A6" s="16" t="s">
        <v>8</v>
      </c>
      <c r="B6" s="28">
        <f>I9</f>
        <v>1719.8883333333333</v>
      </c>
      <c r="C6" s="26"/>
      <c r="H6" s="31" t="s">
        <v>44</v>
      </c>
      <c r="I6" s="31">
        <v>62.16</v>
      </c>
    </row>
    <row r="7" spans="1:9" ht="12.75">
      <c r="A7" s="16" t="s">
        <v>36</v>
      </c>
      <c r="B7" s="28">
        <f>I35</f>
        <v>1650.81</v>
      </c>
      <c r="C7" s="26"/>
      <c r="H7" s="31"/>
      <c r="I7" s="31"/>
    </row>
    <row r="8" spans="1:9" ht="12.75">
      <c r="A8" s="19" t="s">
        <v>30</v>
      </c>
      <c r="B8" s="20" t="s">
        <v>21</v>
      </c>
      <c r="C8" s="20" t="s">
        <v>24</v>
      </c>
      <c r="D8" s="20"/>
      <c r="E8" s="35" t="s">
        <v>37</v>
      </c>
      <c r="F8" s="38">
        <v>3606</v>
      </c>
      <c r="G8">
        <v>3606</v>
      </c>
      <c r="H8" s="31" t="s">
        <v>9</v>
      </c>
      <c r="I8" s="5">
        <f>(593.79+I3+I4)/6</f>
        <v>243.43833333333336</v>
      </c>
    </row>
    <row r="9" spans="1:9" ht="12.75">
      <c r="A9" t="s">
        <v>42</v>
      </c>
      <c r="B9">
        <v>1109.05</v>
      </c>
      <c r="C9">
        <v>1109.05</v>
      </c>
      <c r="E9" s="36" t="s">
        <v>52</v>
      </c>
      <c r="F9" s="39">
        <v>756.6</v>
      </c>
      <c r="H9" s="8" t="s">
        <v>11</v>
      </c>
      <c r="I9" s="9">
        <f>SUM(I2:I5)+(I6/6)+I8</f>
        <v>1719.8883333333333</v>
      </c>
    </row>
    <row r="10" spans="1:3" ht="12.75">
      <c r="A10" t="s">
        <v>31</v>
      </c>
      <c r="C10">
        <v>868.93</v>
      </c>
    </row>
    <row r="11" spans="1:3" ht="12.75">
      <c r="A11" t="s">
        <v>26</v>
      </c>
      <c r="C11">
        <v>979.71</v>
      </c>
    </row>
    <row r="13" spans="1:9" ht="12.75">
      <c r="A13" t="s">
        <v>19</v>
      </c>
      <c r="B13" s="3">
        <f>684.36/6</f>
        <v>114.06</v>
      </c>
      <c r="C13" s="3">
        <f>(684.36+C10+C11)/6</f>
        <v>422.1666666666667</v>
      </c>
      <c r="D13" s="3"/>
      <c r="H13" s="14" t="s">
        <v>13</v>
      </c>
      <c r="I13" s="14"/>
    </row>
    <row r="14" spans="2:9" ht="12.75">
      <c r="B14" s="3"/>
      <c r="C14" s="3"/>
      <c r="D14" s="3"/>
      <c r="H14" s="10" t="s">
        <v>7</v>
      </c>
      <c r="I14" s="11">
        <v>720.02</v>
      </c>
    </row>
    <row r="15" spans="1:9" ht="13.5" thickBot="1">
      <c r="A15" s="17" t="s">
        <v>20</v>
      </c>
      <c r="B15" s="18">
        <v>0</v>
      </c>
      <c r="C15" s="18">
        <v>0</v>
      </c>
      <c r="D15" s="23"/>
      <c r="H15" s="10" t="s">
        <v>15</v>
      </c>
      <c r="I15" s="11">
        <v>394.79</v>
      </c>
    </row>
    <row r="16" spans="1:9" ht="13.5" thickTop="1">
      <c r="A16" t="s">
        <v>39</v>
      </c>
      <c r="B16" s="22">
        <f>SUM(B9:B15)</f>
        <v>1223.11</v>
      </c>
      <c r="C16" s="22">
        <f>SUM(C9:C11)+C13+C15</f>
        <v>3379.8566666666666</v>
      </c>
      <c r="D16" s="22"/>
      <c r="H16" s="10" t="s">
        <v>16</v>
      </c>
      <c r="I16" s="11">
        <v>603.86</v>
      </c>
    </row>
    <row r="17" spans="8:9" ht="12.75">
      <c r="H17" s="10" t="s">
        <v>10</v>
      </c>
      <c r="I17" s="11"/>
    </row>
    <row r="18" spans="8:9" ht="12.75">
      <c r="H18" s="10" t="s">
        <v>44</v>
      </c>
      <c r="I18" s="11">
        <v>80.46</v>
      </c>
    </row>
    <row r="19" spans="1:9" ht="12.75">
      <c r="A19" s="19" t="s">
        <v>22</v>
      </c>
      <c r="B19" s="20" t="s">
        <v>21</v>
      </c>
      <c r="C19" s="20" t="s">
        <v>24</v>
      </c>
      <c r="D19" s="20"/>
      <c r="H19" s="10"/>
      <c r="I19" s="11"/>
    </row>
    <row r="20" spans="1:9" ht="12.75">
      <c r="A20" t="s">
        <v>42</v>
      </c>
      <c r="B20">
        <f>B9</f>
        <v>1109.05</v>
      </c>
      <c r="C20">
        <f>C9</f>
        <v>1109.05</v>
      </c>
      <c r="H20" s="10" t="s">
        <v>9</v>
      </c>
      <c r="I20" s="11">
        <f>(622.3+I15+I16)/6</f>
        <v>270.1583333333333</v>
      </c>
    </row>
    <row r="21" spans="1:9" ht="12.75">
      <c r="A21" t="s">
        <v>25</v>
      </c>
      <c r="C21">
        <v>795.85</v>
      </c>
      <c r="H21" s="12" t="s">
        <v>11</v>
      </c>
      <c r="I21" s="13">
        <f>SUM(I14:I17)+(I18/6)+I20</f>
        <v>2002.2383333333335</v>
      </c>
    </row>
    <row r="22" spans="1:9" ht="12.75">
      <c r="A22" t="s">
        <v>26</v>
      </c>
      <c r="C22">
        <v>457.06</v>
      </c>
      <c r="I22"/>
    </row>
    <row r="23" spans="1:9" ht="12.75">
      <c r="A23" t="s">
        <v>19</v>
      </c>
      <c r="B23" s="3">
        <f>684.36/6</f>
        <v>114.06</v>
      </c>
      <c r="C23" s="3">
        <f>(684.36+C21+C22)/6</f>
        <v>322.87833333333333</v>
      </c>
      <c r="D23" s="3"/>
      <c r="I23"/>
    </row>
    <row r="24" spans="4:9" ht="12.75">
      <c r="D24" s="3"/>
      <c r="I24"/>
    </row>
    <row r="25" spans="1:4" ht="13.5" thickBot="1">
      <c r="A25" s="17" t="s">
        <v>20</v>
      </c>
      <c r="B25" s="18">
        <v>0</v>
      </c>
      <c r="C25" s="18">
        <v>0</v>
      </c>
      <c r="D25" s="23"/>
    </row>
    <row r="26" spans="1:4" ht="13.5" thickTop="1">
      <c r="A26" t="s">
        <v>40</v>
      </c>
      <c r="B26" s="22">
        <f>SUM(B20:B25)</f>
        <v>1223.11</v>
      </c>
      <c r="C26" s="22">
        <f>SUM(C20:C22)+C23+C25</f>
        <v>2684.838333333333</v>
      </c>
      <c r="D26" s="22"/>
    </row>
    <row r="27" spans="8:9" ht="12.75">
      <c r="H27" s="14" t="s">
        <v>34</v>
      </c>
      <c r="I27" s="14"/>
    </row>
    <row r="28" spans="1:9" ht="12.75">
      <c r="A28" s="19"/>
      <c r="B28" s="20"/>
      <c r="C28" s="20"/>
      <c r="D28" s="20"/>
      <c r="H28" s="10" t="s">
        <v>7</v>
      </c>
      <c r="I28" s="11">
        <v>599.25</v>
      </c>
    </row>
    <row r="29" spans="1:9" ht="12.75">
      <c r="A29" s="19" t="s">
        <v>28</v>
      </c>
      <c r="B29" s="20" t="s">
        <v>21</v>
      </c>
      <c r="C29" s="20" t="s">
        <v>24</v>
      </c>
      <c r="D29" s="20"/>
      <c r="H29" s="10" t="s">
        <v>17</v>
      </c>
      <c r="I29" s="11">
        <v>305.01</v>
      </c>
    </row>
    <row r="30" spans="1:9" ht="12.75">
      <c r="A30" t="s">
        <v>43</v>
      </c>
      <c r="B30">
        <v>958.98</v>
      </c>
      <c r="H30" s="10" t="s">
        <v>38</v>
      </c>
      <c r="I30" s="11">
        <v>502.62</v>
      </c>
    </row>
    <row r="31" spans="1:9" ht="12.75">
      <c r="A31" t="s">
        <v>25</v>
      </c>
      <c r="H31" s="10" t="s">
        <v>10</v>
      </c>
      <c r="I31" s="11"/>
    </row>
    <row r="32" spans="1:9" ht="12.75">
      <c r="A32" t="s">
        <v>26</v>
      </c>
      <c r="H32" s="10" t="s">
        <v>44</v>
      </c>
      <c r="I32" s="11">
        <v>62.16</v>
      </c>
    </row>
    <row r="33" spans="1:9" ht="12.75">
      <c r="A33" t="s">
        <v>19</v>
      </c>
      <c r="B33" s="3">
        <f>699.38/6</f>
        <v>116.56333333333333</v>
      </c>
      <c r="C33" s="3"/>
      <c r="D33" s="3"/>
      <c r="H33" s="10"/>
      <c r="I33" s="11"/>
    </row>
    <row r="34" spans="1:9" ht="12.75">
      <c r="A34" t="s">
        <v>35</v>
      </c>
      <c r="B34" s="3"/>
      <c r="C34" s="3"/>
      <c r="D34" s="3"/>
      <c r="H34" s="10" t="s">
        <v>9</v>
      </c>
      <c r="I34" s="11">
        <f>(593.79+I29+I30)/6</f>
        <v>233.57000000000002</v>
      </c>
    </row>
    <row r="35" spans="1:9" ht="13.5" thickBot="1">
      <c r="A35" s="17" t="s">
        <v>20</v>
      </c>
      <c r="B35" s="18">
        <v>0</v>
      </c>
      <c r="C35" s="18"/>
      <c r="D35" s="3"/>
      <c r="H35" s="12" t="s">
        <v>11</v>
      </c>
      <c r="I35" s="13">
        <f>SUM(I28:I31)+(I32/6)+I34</f>
        <v>1650.81</v>
      </c>
    </row>
    <row r="36" spans="1:9" ht="13.5" thickTop="1">
      <c r="A36" t="s">
        <v>41</v>
      </c>
      <c r="B36" s="22">
        <f>SUM(B30:B35)</f>
        <v>1075.5433333333333</v>
      </c>
      <c r="C36" s="22">
        <f>PRODUCT(C26*0.8)</f>
        <v>2147.8706666666667</v>
      </c>
      <c r="D36" s="23"/>
      <c r="I36"/>
    </row>
    <row r="37" spans="4:9" ht="12.75">
      <c r="D37" s="22"/>
      <c r="I37"/>
    </row>
    <row r="38" ht="12.75">
      <c r="I38"/>
    </row>
    <row r="39" ht="12.75">
      <c r="I39"/>
    </row>
  </sheetData>
  <sheetProtection/>
  <mergeCells count="1">
    <mergeCell ref="H1:I1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cristina.aguilar</cp:lastModifiedBy>
  <cp:lastPrinted>2013-01-15T13:41:20Z</cp:lastPrinted>
  <dcterms:created xsi:type="dcterms:W3CDTF">2003-11-11T19:24:53Z</dcterms:created>
  <dcterms:modified xsi:type="dcterms:W3CDTF">2015-02-02T09:52:15Z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1130843051</vt:i4>
  </property>
  <property fmtid="{D5CDD505-2E9C-101B-9397-08002B2CF9AE}" pid="3" name="_EmailSubject">
    <vt:lpwstr/>
  </property>
  <property fmtid="{D5CDD505-2E9C-101B-9397-08002B2CF9AE}" pid="4" name="_AuthorEmail">
    <vt:lpwstr>cristina.aguilar@umh.es</vt:lpwstr>
  </property>
  <property fmtid="{D5CDD505-2E9C-101B-9397-08002B2CF9AE}" pid="5" name="_AuthorEmailDisplayName">
    <vt:lpwstr>Aguilar Santos, Cristina</vt:lpwstr>
  </property>
  <property fmtid="{D5CDD505-2E9C-101B-9397-08002B2CF9AE}" pid="6" name="_PreviousAdHocReviewCycleID">
    <vt:i4>-1341627671</vt:i4>
  </property>
  <property fmtid="{D5CDD505-2E9C-101B-9397-08002B2CF9AE}" pid="7" name="_ReviewingToolsShownOnce">
    <vt:lpwstr/>
  </property>
</Properties>
</file>